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venue model" sheetId="1" state="visible" r:id="rId1"/>
    <sheet xmlns:r="http://schemas.openxmlformats.org/officeDocument/2006/relationships" name="Income statement" sheetId="2" state="visible" r:id="rId2"/>
    <sheet xmlns:r="http://schemas.openxmlformats.org/officeDocument/2006/relationships" name="Balance sheet" sheetId="3" state="visible" r:id="rId3"/>
    <sheet xmlns:r="http://schemas.openxmlformats.org/officeDocument/2006/relationships" name="Cash flow" sheetId="4" state="visible" r:id="rId4"/>
    <sheet xmlns:r="http://schemas.openxmlformats.org/officeDocument/2006/relationships" name="Scenarios" sheetId="5" state="visible" r:id="rId5"/>
    <sheet xmlns:r="http://schemas.openxmlformats.org/officeDocument/2006/relationships" name="DCF inputs" sheetId="6" state="visible" r:id="rId6"/>
  </sheets>
  <definedNames/>
  <calcPr calcId="124519" fullCalcOnLoad="1"/>
</workbook>
</file>

<file path=xl/styles.xml><?xml version="1.0" encoding="utf-8"?>
<styleSheet xmlns="http://schemas.openxmlformats.org/spreadsheetml/2006/main">
  <numFmts count="5">
    <numFmt numFmtId="164" formatCode="#,##0.0;(#,##0.0)"/>
    <numFmt numFmtId="165" formatCode="0.0%"/>
    <numFmt numFmtId="166" formatCode="#,##0.000"/>
    <numFmt numFmtId="167" formatCode="#,##0;(#,##0)"/>
    <numFmt numFmtId="168" formatCode="#,##0.0000;(#,##0.0000)"/>
  </numFmts>
  <fonts count="13">
    <font>
      <name val="Calibri"/>
      <family val="2"/>
      <color theme="1"/>
      <sz val="11"/>
      <scheme val="minor"/>
    </font>
    <font>
      <name val="Times New Roman"/>
      <b val="1"/>
      <color rgb="001F4E79"/>
      <sz val="13"/>
    </font>
    <font>
      <name val="Times New Roman"/>
      <i val="1"/>
      <color rgb="005B6B7A"/>
      <sz val="9"/>
    </font>
    <font>
      <name val="Times New Roman"/>
      <b val="1"/>
      <color rgb="00FFFFFF"/>
      <sz val="10"/>
    </font>
    <font>
      <name val="Times New Roman"/>
      <b val="1"/>
      <color rgb="009A6B23"/>
      <sz val="10"/>
    </font>
    <font>
      <name val="Times New Roman"/>
      <color rgb="00000000"/>
      <sz val="10"/>
    </font>
    <font>
      <name val="Times New Roman"/>
      <color rgb="000000CC"/>
      <sz val="10"/>
    </font>
    <font>
      <name val="Times New Roman"/>
      <b val="1"/>
      <color rgb="00000000"/>
      <sz val="10"/>
    </font>
    <font>
      <name val="Times New Roman"/>
      <color rgb="00006100"/>
      <sz val="10"/>
    </font>
    <font>
      <name val="Times New Roman"/>
      <i val="1"/>
      <color rgb="00C00000"/>
      <sz val="10"/>
    </font>
    <font>
      <name val="Times New Roman"/>
      <color rgb="00C00000"/>
      <sz val="10"/>
    </font>
    <font>
      <name val="Times New Roman"/>
      <b val="1"/>
      <i val="1"/>
      <color rgb="00C00000"/>
      <sz val="9"/>
    </font>
    <font>
      <name val="Times New Roman"/>
      <i val="1"/>
      <color rgb="00000000"/>
      <sz val="10"/>
    </font>
  </fonts>
  <fills count="4">
    <fill>
      <patternFill/>
    </fill>
    <fill>
      <patternFill patternType="gray125"/>
    </fill>
    <fill>
      <patternFill patternType="solid">
        <fgColor rgb="001F4E79"/>
      </patternFill>
    </fill>
    <fill>
      <patternFill patternType="solid">
        <fgColor rgb="00F6F3EE"/>
      </patternFill>
    </fill>
  </fills>
  <borders count="1">
    <border>
      <left/>
      <right/>
      <top/>
      <bottom/>
      <diagonal/>
    </border>
  </borders>
  <cellStyleXfs count="1">
    <xf numFmtId="0" fontId="0" fillId="0" borderId="0"/>
  </cellStyleXfs>
  <cellXfs count="34">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xf>
    <xf numFmtId="0" fontId="4" fillId="3" borderId="0" pivotButton="0" quotePrefix="0" xfId="0"/>
    <xf numFmtId="0" fontId="0" fillId="3" borderId="0" pivotButton="0" quotePrefix="0" xfId="0"/>
    <xf numFmtId="0" fontId="5" fillId="0" borderId="0" pivotButton="0" quotePrefix="0" xfId="0"/>
    <xf numFmtId="164" fontId="5" fillId="0" borderId="0" pivotButton="0" quotePrefix="0" xfId="0"/>
    <xf numFmtId="165" fontId="5" fillId="0" borderId="0" pivotButton="0" quotePrefix="0" xfId="0"/>
    <xf numFmtId="165" fontId="6" fillId="0" borderId="0" pivotButton="0" quotePrefix="0" xfId="0"/>
    <xf numFmtId="164" fontId="6" fillId="0" borderId="0" pivotButton="0" quotePrefix="0" xfId="0"/>
    <xf numFmtId="0" fontId="7" fillId="0" borderId="0" pivotButton="0" quotePrefix="0" xfId="0"/>
    <xf numFmtId="164" fontId="7" fillId="0" borderId="0" pivotButton="0" quotePrefix="0" xfId="0"/>
    <xf numFmtId="10" fontId="5" fillId="0" borderId="0" pivotButton="0" quotePrefix="0" xfId="0"/>
    <xf numFmtId="10" fontId="6" fillId="0" borderId="0" pivotButton="0" quotePrefix="0" xfId="0"/>
    <xf numFmtId="10" fontId="8" fillId="0" borderId="0" pivotButton="0" quotePrefix="0" xfId="0"/>
    <xf numFmtId="0" fontId="9" fillId="0" borderId="0" pivotButton="0" quotePrefix="0" xfId="0"/>
    <xf numFmtId="164" fontId="10" fillId="0" borderId="0" pivotButton="0" quotePrefix="0" xfId="0"/>
    <xf numFmtId="0" fontId="11" fillId="0" borderId="0" pivotButton="0" quotePrefix="0" xfId="0"/>
    <xf numFmtId="164" fontId="8" fillId="0" borderId="0" pivotButton="0" quotePrefix="0" xfId="0"/>
    <xf numFmtId="166" fontId="5" fillId="0" borderId="0" pivotButton="0" quotePrefix="0" xfId="0"/>
    <xf numFmtId="167" fontId="5" fillId="0" borderId="0" pivotButton="0" quotePrefix="0" xfId="0"/>
    <xf numFmtId="167" fontId="6" fillId="0" borderId="0" pivotButton="0" quotePrefix="0" xfId="0"/>
    <xf numFmtId="166" fontId="6" fillId="0" borderId="0" pivotButton="0" quotePrefix="0" xfId="0"/>
    <xf numFmtId="2" fontId="7" fillId="0" borderId="0" pivotButton="0" quotePrefix="0" xfId="0"/>
    <xf numFmtId="2" fontId="5" fillId="0" borderId="0" pivotButton="0" quotePrefix="0" xfId="0"/>
    <xf numFmtId="2" fontId="6" fillId="0" borderId="0" pivotButton="0" quotePrefix="0" xfId="0"/>
    <xf numFmtId="2" fontId="8" fillId="0" borderId="0" pivotButton="0" quotePrefix="0" xfId="0"/>
    <xf numFmtId="0" fontId="12" fillId="0" borderId="0" pivotButton="0" quotePrefix="0" xfId="0"/>
    <xf numFmtId="168" fontId="7" fillId="0" borderId="0" pivotButton="0" quotePrefix="0" xfId="0"/>
    <xf numFmtId="167" fontId="8" fillId="0" borderId="0" pivotButton="0" quotePrefix="0" xfId="0"/>
    <xf numFmtId="10" fontId="7" fillId="0" borderId="0" pivotButton="0" quotePrefix="0" xfId="0"/>
    <xf numFmtId="165" fontId="7" fillId="0" borderId="0" pivotButton="0" quotePrefix="0" xfId="0"/>
    <xf numFmtId="0"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9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58"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c r="A1" s="1" t="inlineStr">
        <is>
          <t>HDFC Bank Limited (NSE: HDFCBANK)  -  Earning-asset, margin and fee build</t>
        </is>
      </c>
    </row>
    <row r="2">
      <c r="A2" s="2" t="inlineStr">
        <is>
          <t>INR billion   |   fiscal year ends 31 March   |   FY2024A-FY2026A audited standalone Indian GAAP, FY2027E-FY2031E projected   |   Blue = driver assumption (editable)   Black = actual or formula   Green = cross-sheet link   Red = structural-break flag</t>
        </is>
      </c>
    </row>
    <row r="4">
      <c r="B4" s="3" t="inlineStr">
        <is>
          <t>FY2024A</t>
        </is>
      </c>
      <c r="C4" s="3" t="inlineStr">
        <is>
          <t>FY2025A</t>
        </is>
      </c>
      <c r="D4" s="3" t="inlineStr">
        <is>
          <t>FY2026A</t>
        </is>
      </c>
      <c r="E4" s="3" t="inlineStr">
        <is>
          <t>FY2027E</t>
        </is>
      </c>
      <c r="F4" s="3" t="inlineStr">
        <is>
          <t>FY2028E</t>
        </is>
      </c>
      <c r="G4" s="3" t="inlineStr">
        <is>
          <t>FY2029E</t>
        </is>
      </c>
      <c r="H4" s="3" t="inlineStr">
        <is>
          <t>FY2030E</t>
        </is>
      </c>
      <c r="I4" s="3" t="inlineStr">
        <is>
          <t>FY2031E</t>
        </is>
      </c>
    </row>
    <row r="6">
      <c r="A6" s="4" t="inlineStr">
        <is>
          <t>A.  FUNDING BASE  (period end)</t>
        </is>
      </c>
      <c r="B6" s="5" t="n"/>
      <c r="C6" s="5" t="n"/>
      <c r="D6" s="5" t="n"/>
      <c r="E6" s="5" t="n"/>
      <c r="F6" s="5" t="n"/>
      <c r="G6" s="5" t="n"/>
      <c r="H6" s="5" t="n"/>
      <c r="I6" s="5" t="n"/>
    </row>
    <row r="7">
      <c r="A7" s="6" t="inlineStr">
        <is>
          <t>Deposits</t>
        </is>
      </c>
      <c r="B7" s="7" t="n">
        <v>23797.862764</v>
      </c>
      <c r="C7" s="7" t="n">
        <v>27147.148959</v>
      </c>
      <c r="D7" s="7" t="n">
        <v>31052.50474</v>
      </c>
      <c r="E7" s="7">
        <f>D7*(1+E8)</f>
        <v/>
      </c>
      <c r="F7" s="7">
        <f>E7*(1+F8)</f>
        <v/>
      </c>
      <c r="G7" s="7">
        <f>F7*(1+G8)</f>
        <v/>
      </c>
      <c r="H7" s="7">
        <f>G7*(1+H8)</f>
        <v/>
      </c>
      <c r="I7" s="7">
        <f>H7*(1+I8)</f>
        <v/>
      </c>
    </row>
    <row r="8">
      <c r="A8" s="6" t="inlineStr">
        <is>
          <t xml:space="preserve">   YoY growth %</t>
        </is>
      </c>
      <c r="C8" s="8">
        <f>C7/B7-1</f>
        <v/>
      </c>
      <c r="D8" s="8">
        <f>D7/C7-1</f>
        <v/>
      </c>
      <c r="E8" s="9" t="n">
        <v>0.135</v>
      </c>
      <c r="F8" s="9" t="n">
        <v>0.125</v>
      </c>
      <c r="G8" s="9" t="n">
        <v>0.12</v>
      </c>
      <c r="H8" s="9" t="n">
        <v>0.115</v>
      </c>
      <c r="I8" s="9" t="n">
        <v>0.11</v>
      </c>
    </row>
    <row r="9">
      <c r="A9" s="6" t="inlineStr">
        <is>
          <t xml:space="preserve">   CASA ratio % (of total deposits)</t>
        </is>
      </c>
      <c r="B9" s="8">
        <f>B10/B7</f>
        <v/>
      </c>
      <c r="C9" s="8">
        <f>C10/C7</f>
        <v/>
      </c>
      <c r="D9" s="8">
        <f>D10/D7</f>
        <v/>
      </c>
      <c r="E9" s="9" t="n">
        <v>0.325</v>
      </c>
      <c r="F9" s="9" t="n">
        <v>0.33</v>
      </c>
      <c r="G9" s="9" t="n">
        <v>0.335</v>
      </c>
      <c r="H9" s="9" t="n">
        <v>0.34</v>
      </c>
      <c r="I9" s="9" t="n">
        <v>0.34</v>
      </c>
    </row>
    <row r="10">
      <c r="A10" s="6" t="inlineStr">
        <is>
          <t>CASA deposits (demand + savings)</t>
        </is>
      </c>
      <c r="B10" s="7" t="n">
        <v>9087.629999999999</v>
      </c>
      <c r="C10" s="7" t="n">
        <v>9445.602000000001</v>
      </c>
      <c r="D10" s="7" t="n">
        <v>10602.971</v>
      </c>
      <c r="E10" s="7">
        <f>E7*E9</f>
        <v/>
      </c>
      <c r="F10" s="7">
        <f>F7*F9</f>
        <v/>
      </c>
      <c r="G10" s="7">
        <f>G7*G9</f>
        <v/>
      </c>
      <c r="H10" s="7">
        <f>H7*H9</f>
        <v/>
      </c>
      <c r="I10" s="7">
        <f>I7*I9</f>
        <v/>
      </c>
    </row>
    <row r="11">
      <c r="A11" s="6" t="inlineStr">
        <is>
          <t>Term deposits</t>
        </is>
      </c>
      <c r="B11" s="7">
        <f>B7-B10</f>
        <v/>
      </c>
      <c r="C11" s="7">
        <f>C7-C10</f>
        <v/>
      </c>
      <c r="D11" s="7">
        <f>D7-D10</f>
        <v/>
      </c>
      <c r="E11" s="7">
        <f>E7-E10</f>
        <v/>
      </c>
      <c r="F11" s="7">
        <f>F7-F10</f>
        <v/>
      </c>
      <c r="G11" s="7">
        <f>G7-G10</f>
        <v/>
      </c>
      <c r="H11" s="7">
        <f>H7-H10</f>
        <v/>
      </c>
      <c r="I11" s="7">
        <f>I7-I10</f>
        <v/>
      </c>
    </row>
    <row r="12">
      <c r="A12" s="6" t="inlineStr">
        <is>
          <t>Borrowings</t>
        </is>
      </c>
      <c r="B12" s="7" t="n">
        <v>6621.530751</v>
      </c>
      <c r="C12" s="7" t="n">
        <v>5479.308926</v>
      </c>
      <c r="D12" s="7" t="n">
        <v>4893.946381</v>
      </c>
      <c r="E12" s="10" t="n">
        <v>5200</v>
      </c>
      <c r="F12" s="10" t="n">
        <v>5600</v>
      </c>
      <c r="G12" s="10" t="n">
        <v>6050</v>
      </c>
      <c r="H12" s="10" t="n">
        <v>6550</v>
      </c>
      <c r="I12" s="10" t="n">
        <v>7100</v>
      </c>
    </row>
    <row r="13">
      <c r="A13" s="6" t="inlineStr">
        <is>
          <t xml:space="preserve">   Borrowings as % of deposits</t>
        </is>
      </c>
      <c r="B13" s="8">
        <f>B12/B7</f>
        <v/>
      </c>
      <c r="C13" s="8">
        <f>C12/C7</f>
        <v/>
      </c>
      <c r="D13" s="8">
        <f>D12/D7</f>
        <v/>
      </c>
      <c r="E13" s="8">
        <f>E12/E7</f>
        <v/>
      </c>
      <c r="F13" s="8">
        <f>F12/F7</f>
        <v/>
      </c>
      <c r="G13" s="8">
        <f>G12/G7</f>
        <v/>
      </c>
      <c r="H13" s="8">
        <f>H12/H7</f>
        <v/>
      </c>
      <c r="I13" s="8">
        <f>I12/I7</f>
        <v/>
      </c>
    </row>
    <row r="14">
      <c r="A14" s="11" t="inlineStr">
        <is>
          <t>Total interest-bearing funding</t>
        </is>
      </c>
      <c r="B14" s="12">
        <f>B7+B12</f>
        <v/>
      </c>
      <c r="C14" s="12">
        <f>C7+C12</f>
        <v/>
      </c>
      <c r="D14" s="12">
        <f>D7+D12</f>
        <v/>
      </c>
      <c r="E14" s="12">
        <f>E7+E12</f>
        <v/>
      </c>
      <c r="F14" s="12">
        <f>F7+F12</f>
        <v/>
      </c>
      <c r="G14" s="12">
        <f>G7+G12</f>
        <v/>
      </c>
      <c r="H14" s="12">
        <f>H7+H12</f>
        <v/>
      </c>
      <c r="I14" s="12">
        <f>I7+I12</f>
        <v/>
      </c>
    </row>
    <row r="15">
      <c r="A15" s="6" t="inlineStr">
        <is>
          <t>Average deposits</t>
        </is>
      </c>
      <c r="C15" s="7">
        <f>(C7+B7)/2</f>
        <v/>
      </c>
      <c r="D15" s="7">
        <f>(D7+C7)/2</f>
        <v/>
      </c>
      <c r="E15" s="7">
        <f>(E7+D7)/2</f>
        <v/>
      </c>
      <c r="F15" s="7">
        <f>(F7+E7)/2</f>
        <v/>
      </c>
      <c r="G15" s="7">
        <f>(G7+F7)/2</f>
        <v/>
      </c>
      <c r="H15" s="7">
        <f>(H7+G7)/2</f>
        <v/>
      </c>
      <c r="I15" s="7">
        <f>(I7+H7)/2</f>
        <v/>
      </c>
    </row>
    <row r="16">
      <c r="A16" s="6" t="inlineStr">
        <is>
          <t>Average borrowings</t>
        </is>
      </c>
      <c r="C16" s="7">
        <f>(C12+B12)/2</f>
        <v/>
      </c>
      <c r="D16" s="7">
        <f>(D12+C12)/2</f>
        <v/>
      </c>
      <c r="E16" s="7">
        <f>(E12+D12)/2</f>
        <v/>
      </c>
      <c r="F16" s="7">
        <f>(F12+E12)/2</f>
        <v/>
      </c>
      <c r="G16" s="7">
        <f>(G12+F12)/2</f>
        <v/>
      </c>
      <c r="H16" s="7">
        <f>(H12+G12)/2</f>
        <v/>
      </c>
      <c r="I16" s="7">
        <f>(I12+H12)/2</f>
        <v/>
      </c>
    </row>
    <row r="18">
      <c r="A18" s="4" t="inlineStr">
        <is>
          <t>B.  EARNING ASSETS  (period end)</t>
        </is>
      </c>
      <c r="B18" s="5" t="n"/>
      <c r="C18" s="5" t="n"/>
      <c r="D18" s="5" t="n"/>
      <c r="E18" s="5" t="n"/>
      <c r="F18" s="5" t="n"/>
      <c r="G18" s="5" t="n"/>
      <c r="H18" s="5" t="n"/>
      <c r="I18" s="5" t="n"/>
    </row>
    <row r="19">
      <c r="A19" s="6" t="inlineStr">
        <is>
          <t>Advances, net</t>
        </is>
      </c>
      <c r="B19" s="7" t="n">
        <v>24848.615188</v>
      </c>
      <c r="C19" s="7" t="n">
        <v>26196.086171</v>
      </c>
      <c r="D19" s="7" t="n">
        <v>29371.662693</v>
      </c>
      <c r="E19" s="7">
        <f>E7*E20</f>
        <v/>
      </c>
      <c r="F19" s="7">
        <f>F7*F20</f>
        <v/>
      </c>
      <c r="G19" s="7">
        <f>G7*G20</f>
        <v/>
      </c>
      <c r="H19" s="7">
        <f>H7*H20</f>
        <v/>
      </c>
      <c r="I19" s="7">
        <f>I7*I20</f>
        <v/>
      </c>
    </row>
    <row r="20">
      <c r="A20" s="6" t="inlineStr">
        <is>
          <t xml:space="preserve">   Loan-to-deposit ratio %  (driver)</t>
        </is>
      </c>
      <c r="B20" s="8">
        <f>B19/B7</f>
        <v/>
      </c>
      <c r="C20" s="8">
        <f>C19/C7</f>
        <v/>
      </c>
      <c r="D20" s="8">
        <f>D19/D7</f>
        <v/>
      </c>
      <c r="E20" s="9" t="n">
        <v>0.95</v>
      </c>
      <c r="F20" s="9" t="n">
        <v>0.945</v>
      </c>
      <c r="G20" s="9" t="n">
        <v>0.9399999999999999</v>
      </c>
      <c r="H20" s="9" t="n">
        <v>0.9350000000000001</v>
      </c>
      <c r="I20" s="9" t="n">
        <v>0.93</v>
      </c>
    </row>
    <row r="21">
      <c r="A21" s="6" t="inlineStr">
        <is>
          <t xml:space="preserve">   Advances YoY growth %</t>
        </is>
      </c>
      <c r="C21" s="8">
        <f>C19/B19-1</f>
        <v/>
      </c>
      <c r="D21" s="8">
        <f>D19/C19-1</f>
        <v/>
      </c>
      <c r="E21" s="8">
        <f>E19/D19-1</f>
        <v/>
      </c>
      <c r="F21" s="8">
        <f>F19/E19-1</f>
        <v/>
      </c>
      <c r="G21" s="8">
        <f>G19/F19-1</f>
        <v/>
      </c>
      <c r="H21" s="8">
        <f>H19/G19-1</f>
        <v/>
      </c>
      <c r="I21" s="8">
        <f>I19/H19-1</f>
        <v/>
      </c>
    </row>
    <row r="22">
      <c r="A22" s="6" t="inlineStr">
        <is>
          <t>Investments, net</t>
        </is>
      </c>
      <c r="B22" s="7" t="n">
        <v>7024.149587</v>
      </c>
      <c r="C22" s="7" t="n">
        <v>8363.596736</v>
      </c>
      <c r="D22" s="7" t="n">
        <v>8842.014655999999</v>
      </c>
      <c r="E22" s="7">
        <f>E7*E23</f>
        <v/>
      </c>
      <c r="F22" s="7">
        <f>F7*F23</f>
        <v/>
      </c>
      <c r="G22" s="7">
        <f>G7*G23</f>
        <v/>
      </c>
      <c r="H22" s="7">
        <f>H7*H23</f>
        <v/>
      </c>
      <c r="I22" s="7">
        <f>I7*I23</f>
        <v/>
      </c>
    </row>
    <row r="23">
      <c r="A23" s="6" t="inlineStr">
        <is>
          <t xml:space="preserve">   Investments as % of deposits</t>
        </is>
      </c>
      <c r="B23" s="8">
        <f>B22/B7</f>
        <v/>
      </c>
      <c r="C23" s="8">
        <f>C22/C7</f>
        <v/>
      </c>
      <c r="D23" s="8">
        <f>D22/D7</f>
        <v/>
      </c>
      <c r="E23" s="9" t="n">
        <v>0.285</v>
      </c>
      <c r="F23" s="9" t="n">
        <v>0.285</v>
      </c>
      <c r="G23" s="9" t="n">
        <v>0.285</v>
      </c>
      <c r="H23" s="9" t="n">
        <v>0.285</v>
      </c>
      <c r="I23" s="9" t="n">
        <v>0.285</v>
      </c>
    </row>
    <row r="24">
      <c r="A24" s="6" t="inlineStr">
        <is>
          <t>Balances with banks and money at call and short notice</t>
        </is>
      </c>
      <c r="B24" s="7" t="n">
        <v>404.641953</v>
      </c>
      <c r="C24" s="7" t="n">
        <v>952.156416</v>
      </c>
      <c r="D24" s="7" t="n">
        <v>977.869726</v>
      </c>
      <c r="E24" s="7">
        <f>E7*E25</f>
        <v/>
      </c>
      <c r="F24" s="7">
        <f>F7*F25</f>
        <v/>
      </c>
      <c r="G24" s="7">
        <f>G7*G25</f>
        <v/>
      </c>
      <c r="H24" s="7">
        <f>H7*H25</f>
        <v/>
      </c>
      <c r="I24" s="7">
        <f>I7*I25</f>
        <v/>
      </c>
    </row>
    <row r="25">
      <c r="A25" s="6" t="inlineStr">
        <is>
          <t xml:space="preserve">   Balances with banks as % of deposits</t>
        </is>
      </c>
      <c r="B25" s="8">
        <f>B24/B7</f>
        <v/>
      </c>
      <c r="C25" s="8">
        <f>C24/C7</f>
        <v/>
      </c>
      <c r="D25" s="8">
        <f>D24/D7</f>
        <v/>
      </c>
      <c r="E25" s="9" t="n">
        <v>0.031</v>
      </c>
      <c r="F25" s="9" t="n">
        <v>0.031</v>
      </c>
      <c r="G25" s="9" t="n">
        <v>0.031</v>
      </c>
      <c r="H25" s="9" t="n">
        <v>0.031</v>
      </c>
      <c r="I25" s="9" t="n">
        <v>0.031</v>
      </c>
    </row>
    <row r="26">
      <c r="A26" s="11" t="inlineStr">
        <is>
          <t>TOTAL EARNING ASSETS</t>
        </is>
      </c>
      <c r="B26" s="12">
        <f>B19+B22+B24</f>
        <v/>
      </c>
      <c r="C26" s="12">
        <f>C19+C22+C24</f>
        <v/>
      </c>
      <c r="D26" s="12">
        <f>D19+D22+D24</f>
        <v/>
      </c>
      <c r="E26" s="12">
        <f>E19+E22+E24</f>
        <v/>
      </c>
      <c r="F26" s="12">
        <f>F19+F22+F24</f>
        <v/>
      </c>
      <c r="G26" s="12">
        <f>G19+G22+G24</f>
        <v/>
      </c>
      <c r="H26" s="12">
        <f>H19+H22+H24</f>
        <v/>
      </c>
      <c r="I26" s="12">
        <f>I19+I22+I24</f>
        <v/>
      </c>
    </row>
    <row r="27">
      <c r="A27" s="6" t="inlineStr">
        <is>
          <t>Average earning assets</t>
        </is>
      </c>
      <c r="C27" s="7">
        <f>(C26+B26)/2</f>
        <v/>
      </c>
      <c r="D27" s="7">
        <f>(D26+C26)/2</f>
        <v/>
      </c>
      <c r="E27" s="7">
        <f>(E26+D26)/2</f>
        <v/>
      </c>
      <c r="F27" s="7">
        <f>(F26+E26)/2</f>
        <v/>
      </c>
      <c r="G27" s="7">
        <f>(G26+F26)/2</f>
        <v/>
      </c>
      <c r="H27" s="7">
        <f>(H26+G26)/2</f>
        <v/>
      </c>
      <c r="I27" s="7">
        <f>(I26+H26)/2</f>
        <v/>
      </c>
    </row>
    <row r="29">
      <c r="A29" s="4" t="inlineStr">
        <is>
          <t>C.  YIELDS AND FUNDING COSTS</t>
        </is>
      </c>
      <c r="B29" s="5" t="n"/>
      <c r="C29" s="5" t="n"/>
      <c r="D29" s="5" t="n"/>
      <c r="E29" s="5" t="n"/>
      <c r="F29" s="5" t="n"/>
      <c r="G29" s="5" t="n"/>
      <c r="H29" s="5" t="n"/>
      <c r="I29" s="5" t="n"/>
    </row>
    <row r="30">
      <c r="A30" s="6" t="inlineStr">
        <is>
          <t xml:space="preserve">   Yield on average advances %</t>
        </is>
      </c>
      <c r="C30" s="13">
        <f>C31/((C19+B19)/2)</f>
        <v/>
      </c>
      <c r="D30" s="13">
        <f>D31/((D19+C19)/2)</f>
        <v/>
      </c>
      <c r="E30" s="14" t="n">
        <v>0.083</v>
      </c>
      <c r="F30" s="14" t="n">
        <v>0.0835</v>
      </c>
      <c r="G30" s="14" t="n">
        <v>0.08400000000000001</v>
      </c>
      <c r="H30" s="14" t="n">
        <v>0.08400000000000001</v>
      </c>
      <c r="I30" s="14" t="n">
        <v>0.08400000000000001</v>
      </c>
    </row>
    <row r="31">
      <c r="A31" s="6" t="inlineStr">
        <is>
          <t>Interest and discount on advances and bills</t>
        </is>
      </c>
      <c r="B31" s="7" t="n">
        <v>2072.2</v>
      </c>
      <c r="C31" s="7" t="n">
        <v>2384.444</v>
      </c>
      <c r="D31" s="7" t="n">
        <v>2397.625</v>
      </c>
      <c r="E31" s="7">
        <f>E30*(E19+D19)/2</f>
        <v/>
      </c>
      <c r="F31" s="7">
        <f>F30*(F19+E19)/2</f>
        <v/>
      </c>
      <c r="G31" s="7">
        <f>G30*(G19+F19)/2</f>
        <v/>
      </c>
      <c r="H31" s="7">
        <f>H30*(H19+G19)/2</f>
        <v/>
      </c>
      <c r="I31" s="7">
        <f>I30*(I19+H19)/2</f>
        <v/>
      </c>
    </row>
    <row r="32">
      <c r="A32" s="6" t="inlineStr">
        <is>
          <t xml:space="preserve">   Yield on average investments %</t>
        </is>
      </c>
      <c r="C32" s="13">
        <f>C33/((C22+B22)/2)</f>
        <v/>
      </c>
      <c r="D32" s="13">
        <f>D33/((D22+C22)/2)</f>
        <v/>
      </c>
      <c r="E32" s="14" t="n">
        <v>0.067</v>
      </c>
      <c r="F32" s="14" t="n">
        <v>0.0675</v>
      </c>
      <c r="G32" s="14" t="n">
        <v>0.068</v>
      </c>
      <c r="H32" s="14" t="n">
        <v>0.068</v>
      </c>
      <c r="I32" s="14" t="n">
        <v>0.068</v>
      </c>
    </row>
    <row r="33">
      <c r="A33" s="6" t="inlineStr">
        <is>
          <t>Income on investments</t>
        </is>
      </c>
      <c r="B33" s="7" t="n">
        <v>443.643</v>
      </c>
      <c r="C33" s="7" t="n">
        <v>533.197</v>
      </c>
      <c r="D33" s="7" t="n">
        <v>589.454</v>
      </c>
      <c r="E33" s="7">
        <f>E32*(E22+D22)/2</f>
        <v/>
      </c>
      <c r="F33" s="7">
        <f>F32*(F22+E22)/2</f>
        <v/>
      </c>
      <c r="G33" s="7">
        <f>G32*(G22+F22)/2</f>
        <v/>
      </c>
      <c r="H33" s="7">
        <f>H32*(H22+G22)/2</f>
        <v/>
      </c>
      <c r="I33" s="7">
        <f>I32*(I22+H22)/2</f>
        <v/>
      </c>
    </row>
    <row r="34">
      <c r="A34" s="6" t="inlineStr">
        <is>
          <t xml:space="preserve">   Yield on average balances with banks %</t>
        </is>
      </c>
      <c r="C34" s="13">
        <f>C35/((C24+B24)/2)</f>
        <v/>
      </c>
      <c r="D34" s="13">
        <f>D35/((D24+C24)/2)</f>
        <v/>
      </c>
      <c r="E34" s="14" t="n">
        <v>0.027</v>
      </c>
      <c r="F34" s="14" t="n">
        <v>0.027</v>
      </c>
      <c r="G34" s="14" t="n">
        <v>0.027</v>
      </c>
      <c r="H34" s="14" t="n">
        <v>0.027</v>
      </c>
      <c r="I34" s="14" t="n">
        <v>0.027</v>
      </c>
    </row>
    <row r="35">
      <c r="A35" s="6" t="inlineStr">
        <is>
          <t>Interest on balances with RBI and inter-bank funds</t>
        </is>
      </c>
      <c r="B35" s="7" t="n">
        <v>20.405</v>
      </c>
      <c r="C35" s="7" t="n">
        <v>25.063</v>
      </c>
      <c r="D35" s="7" t="n">
        <v>26.747</v>
      </c>
      <c r="E35" s="7">
        <f>E34*(E24+D24)/2</f>
        <v/>
      </c>
      <c r="F35" s="7">
        <f>F34*(F24+E24)/2</f>
        <v/>
      </c>
      <c r="G35" s="7">
        <f>G34*(G24+F24)/2</f>
        <v/>
      </c>
      <c r="H35" s="7">
        <f>H34*(H24+G24)/2</f>
        <v/>
      </c>
      <c r="I35" s="7">
        <f>I34*(I24+H24)/2</f>
        <v/>
      </c>
    </row>
    <row r="36">
      <c r="A36" s="6" t="inlineStr">
        <is>
          <t>Other interest income</t>
        </is>
      </c>
      <c r="B36" s="7" t="n">
        <v>47.158</v>
      </c>
      <c r="C36" s="7" t="n">
        <v>62.466</v>
      </c>
      <c r="D36" s="7" t="n">
        <v>61.395</v>
      </c>
      <c r="E36" s="10" t="n">
        <v>62</v>
      </c>
      <c r="F36" s="10" t="n">
        <v>65</v>
      </c>
      <c r="G36" s="10" t="n">
        <v>68</v>
      </c>
      <c r="H36" s="10" t="n">
        <v>71</v>
      </c>
      <c r="I36" s="10" t="n">
        <v>74</v>
      </c>
    </row>
    <row r="37">
      <c r="A37" s="11" t="inlineStr">
        <is>
          <t>TOTAL INTEREST EARNED</t>
        </is>
      </c>
      <c r="B37" s="12">
        <f>SUM(B31,B33,B35,B36)</f>
        <v/>
      </c>
      <c r="C37" s="12">
        <f>SUM(C31,C33,C35,C36)</f>
        <v/>
      </c>
      <c r="D37" s="12">
        <f>SUM(D31,D33,D35,D36)</f>
        <v/>
      </c>
      <c r="E37" s="12">
        <f>SUM(E31,E33,E35,E36)</f>
        <v/>
      </c>
      <c r="F37" s="12">
        <f>SUM(F31,F33,F35,F36)</f>
        <v/>
      </c>
      <c r="G37" s="12">
        <f>SUM(G31,G33,G35,G36)</f>
        <v/>
      </c>
      <c r="H37" s="12">
        <f>SUM(H31,H33,H35,H36)</f>
        <v/>
      </c>
      <c r="I37" s="12">
        <f>SUM(I31,I33,I35,I36)</f>
        <v/>
      </c>
    </row>
    <row r="38">
      <c r="A38" s="6" t="inlineStr">
        <is>
          <t xml:space="preserve">   Cost of average deposits %</t>
        </is>
      </c>
      <c r="C38" s="13">
        <f>C39/((C7+B7)/2)</f>
        <v/>
      </c>
      <c r="D38" s="13">
        <f>D39/((D7+C7)/2)</f>
        <v/>
      </c>
      <c r="E38" s="14" t="n">
        <v>0.047</v>
      </c>
      <c r="F38" s="14" t="n">
        <v>0.0465</v>
      </c>
      <c r="G38" s="14" t="n">
        <v>0.046</v>
      </c>
      <c r="H38" s="14" t="n">
        <v>0.0455</v>
      </c>
      <c r="I38" s="14" t="n">
        <v>0.0455</v>
      </c>
    </row>
    <row r="39">
      <c r="A39" s="6" t="inlineStr">
        <is>
          <t>Interest on deposits</t>
        </is>
      </c>
      <c r="B39" s="7" t="n">
        <v>994.33</v>
      </c>
      <c r="C39" s="7" t="n">
        <v>1252.706</v>
      </c>
      <c r="D39" s="7" t="n">
        <v>1383.752</v>
      </c>
      <c r="E39" s="7">
        <f>E38*(E7+D7)/2</f>
        <v/>
      </c>
      <c r="F39" s="7">
        <f>F38*(F7+E7)/2</f>
        <v/>
      </c>
      <c r="G39" s="7">
        <f>G38*(G7+F7)/2</f>
        <v/>
      </c>
      <c r="H39" s="7">
        <f>H38*(H7+G7)/2</f>
        <v/>
      </c>
      <c r="I39" s="7">
        <f>I38*(I7+H7)/2</f>
        <v/>
      </c>
    </row>
    <row r="40">
      <c r="A40" s="6" t="inlineStr">
        <is>
          <t xml:space="preserve">   Cost of average borrowings %</t>
        </is>
      </c>
      <c r="C40" s="13">
        <f>C41/((C12+B12)/2)</f>
        <v/>
      </c>
      <c r="D40" s="13">
        <f>D41/((D12+C12)/2)</f>
        <v/>
      </c>
      <c r="E40" s="14" t="n">
        <v>0.074</v>
      </c>
      <c r="F40" s="14" t="n">
        <v>0.07099999999999999</v>
      </c>
      <c r="G40" s="14" t="n">
        <v>0.06950000000000001</v>
      </c>
      <c r="H40" s="14" t="n">
        <v>0.06900000000000001</v>
      </c>
      <c r="I40" s="14" t="n">
        <v>0.06900000000000001</v>
      </c>
    </row>
    <row r="41">
      <c r="A41" s="6" t="inlineStr">
        <is>
          <t>Interest on RBI and inter-bank borrowings</t>
        </is>
      </c>
      <c r="B41" s="7" t="n">
        <v>502.604</v>
      </c>
      <c r="C41" s="7" t="n">
        <v>524.698</v>
      </c>
      <c r="D41" s="7" t="n">
        <v>403.52</v>
      </c>
      <c r="E41" s="7">
        <f>E40*(E12+D12)/2</f>
        <v/>
      </c>
      <c r="F41" s="7">
        <f>F40*(F12+E12)/2</f>
        <v/>
      </c>
      <c r="G41" s="7">
        <f>G40*(G12+F12)/2</f>
        <v/>
      </c>
      <c r="H41" s="7">
        <f>H40*(H12+G12)/2</f>
        <v/>
      </c>
      <c r="I41" s="7">
        <f>I40*(I12+H12)/2</f>
        <v/>
      </c>
    </row>
    <row r="42">
      <c r="A42" s="6" t="inlineStr">
        <is>
          <t>Other interest expense</t>
        </is>
      </c>
      <c r="B42" s="7" t="n">
        <v>1.148</v>
      </c>
      <c r="C42" s="7" t="n">
        <v>1.066</v>
      </c>
      <c r="D42" s="7" t="n">
        <v>1.089</v>
      </c>
      <c r="E42" s="10" t="n">
        <v>1.1</v>
      </c>
      <c r="F42" s="10" t="n">
        <v>1.1</v>
      </c>
      <c r="G42" s="10" t="n">
        <v>1.1</v>
      </c>
      <c r="H42" s="10" t="n">
        <v>1.1</v>
      </c>
      <c r="I42" s="10" t="n">
        <v>1.1</v>
      </c>
    </row>
    <row r="43">
      <c r="A43" s="11" t="inlineStr">
        <is>
          <t>TOTAL INTEREST EXPENDED</t>
        </is>
      </c>
      <c r="B43" s="12">
        <f>SUM(B39,B41,B42)</f>
        <v/>
      </c>
      <c r="C43" s="12">
        <f>SUM(C39,C41,C42)</f>
        <v/>
      </c>
      <c r="D43" s="12">
        <f>SUM(D39,D41,D42)</f>
        <v/>
      </c>
      <c r="E43" s="12">
        <f>SUM(E39,E41,E42)</f>
        <v/>
      </c>
      <c r="F43" s="12">
        <f>SUM(F39,F41,F42)</f>
        <v/>
      </c>
      <c r="G43" s="12">
        <f>SUM(G39,G41,G42)</f>
        <v/>
      </c>
      <c r="H43" s="12">
        <f>SUM(H39,H41,H42)</f>
        <v/>
      </c>
      <c r="I43" s="12">
        <f>SUM(I39,I41,I42)</f>
        <v/>
      </c>
    </row>
    <row r="44">
      <c r="A44" s="11" t="inlineStr">
        <is>
          <t>NET INTEREST INCOME</t>
        </is>
      </c>
      <c r="B44" s="12">
        <f>B37-B43</f>
        <v/>
      </c>
      <c r="C44" s="12">
        <f>C37-C43</f>
        <v/>
      </c>
      <c r="D44" s="12">
        <f>D37-D43</f>
        <v/>
      </c>
      <c r="E44" s="12">
        <f>E37-E43</f>
        <v/>
      </c>
      <c r="F44" s="12">
        <f>F37-F43</f>
        <v/>
      </c>
      <c r="G44" s="12">
        <f>G37-G43</f>
        <v/>
      </c>
      <c r="H44" s="12">
        <f>H37-H43</f>
        <v/>
      </c>
      <c r="I44" s="12">
        <f>I37-I43</f>
        <v/>
      </c>
    </row>
    <row r="45">
      <c r="A45" s="6" t="inlineStr">
        <is>
          <t xml:space="preserve">   Net interest margin on average earning assets %</t>
        </is>
      </c>
      <c r="C45" s="13">
        <f>C44/C27</f>
        <v/>
      </c>
      <c r="D45" s="13">
        <f>D44/D27</f>
        <v/>
      </c>
      <c r="E45" s="13">
        <f>E44/E27</f>
        <v/>
      </c>
      <c r="F45" s="13">
        <f>F44/F27</f>
        <v/>
      </c>
      <c r="G45" s="13">
        <f>G44/G27</f>
        <v/>
      </c>
      <c r="H45" s="13">
        <f>H44/H27</f>
        <v/>
      </c>
      <c r="I45" s="13">
        <f>I44/I27</f>
        <v/>
      </c>
    </row>
    <row r="46">
      <c r="A46" s="6" t="inlineStr">
        <is>
          <t xml:space="preserve">   Net interest margin on average total assets %</t>
        </is>
      </c>
      <c r="C46" s="15">
        <f>C44/(('Balance sheet'!C31+'Balance sheet'!B31)/2)</f>
        <v/>
      </c>
      <c r="D46" s="15">
        <f>D44/(('Balance sheet'!D31+'Balance sheet'!C31)/2)</f>
        <v/>
      </c>
      <c r="E46" s="15">
        <f>E44/(('Balance sheet'!E31+'Balance sheet'!D31)/2)</f>
        <v/>
      </c>
      <c r="F46" s="15">
        <f>F44/(('Balance sheet'!F31+'Balance sheet'!E31)/2)</f>
        <v/>
      </c>
      <c r="G46" s="15">
        <f>G44/(('Balance sheet'!G31+'Balance sheet'!F31)/2)</f>
        <v/>
      </c>
      <c r="H46" s="15">
        <f>H44/(('Balance sheet'!H31+'Balance sheet'!G31)/2)</f>
        <v/>
      </c>
      <c r="I46" s="15">
        <f>I44/(('Balance sheet'!I31+'Balance sheet'!H31)/2)</f>
        <v/>
      </c>
    </row>
    <row r="47">
      <c r="A47" s="6" t="inlineStr">
        <is>
          <t xml:space="preserve">   Spread % (yield on earning assets less cost of funding)</t>
        </is>
      </c>
      <c r="C47" s="13">
        <f>C37/C27-C43/((C14+B14)/2)</f>
        <v/>
      </c>
      <c r="D47" s="13">
        <f>D37/D27-D43/((D14+C14)/2)</f>
        <v/>
      </c>
      <c r="E47" s="13">
        <f>E37/E27-E43/((E14+D14)/2)</f>
        <v/>
      </c>
      <c r="F47" s="13">
        <f>F37/F27-F43/((F14+E14)/2)</f>
        <v/>
      </c>
      <c r="G47" s="13">
        <f>G37/G27-G43/((G14+F14)/2)</f>
        <v/>
      </c>
      <c r="H47" s="13">
        <f>H37/H27-H43/((H14+G14)/2)</f>
        <v/>
      </c>
      <c r="I47" s="13">
        <f>I37/I27-I43/((I14+H14)/2)</f>
        <v/>
      </c>
    </row>
    <row r="49">
      <c r="A49" s="4" t="inlineStr">
        <is>
          <t>D.  NON-INTEREST INCOME</t>
        </is>
      </c>
      <c r="B49" s="5" t="n"/>
      <c r="C49" s="5" t="n"/>
      <c r="D49" s="5" t="n"/>
      <c r="E49" s="5" t="n"/>
      <c r="F49" s="5" t="n"/>
      <c r="G49" s="5" t="n"/>
      <c r="H49" s="5" t="n"/>
      <c r="I49" s="5" t="n"/>
    </row>
    <row r="50">
      <c r="A50" s="6" t="inlineStr">
        <is>
          <t>Commission, exchange and brokerage</t>
        </is>
      </c>
      <c r="B50" s="7" t="n">
        <v>281.607</v>
      </c>
      <c r="C50" s="7" t="n">
        <v>318.986</v>
      </c>
      <c r="D50" s="7" t="n">
        <v>348.759</v>
      </c>
      <c r="E50" s="7">
        <f>D50*(1+E51)</f>
        <v/>
      </c>
      <c r="F50" s="7">
        <f>E50*(1+F51)</f>
        <v/>
      </c>
      <c r="G50" s="7">
        <f>F50*(1+G51)</f>
        <v/>
      </c>
      <c r="H50" s="7">
        <f>G50*(1+H51)</f>
        <v/>
      </c>
      <c r="I50" s="7">
        <f>H50*(1+I51)</f>
        <v/>
      </c>
    </row>
    <row r="51">
      <c r="A51" s="6" t="inlineStr">
        <is>
          <t xml:space="preserve">   YoY growth %</t>
        </is>
      </c>
      <c r="D51" s="8">
        <f>D50/C50-1</f>
        <v/>
      </c>
      <c r="E51" s="9" t="n">
        <v>0.12</v>
      </c>
      <c r="F51" s="9" t="n">
        <v>0.12</v>
      </c>
      <c r="G51" s="9" t="n">
        <v>0.11</v>
      </c>
      <c r="H51" s="9" t="n">
        <v>0.11</v>
      </c>
      <c r="I51" s="9" t="n">
        <v>0.1</v>
      </c>
    </row>
    <row r="52">
      <c r="A52" s="6" t="inlineStr">
        <is>
          <t>Profit on exchange and derivative transactions, net</t>
        </is>
      </c>
      <c r="B52" s="7" t="n">
        <v>40.011</v>
      </c>
      <c r="C52" s="7" t="n">
        <v>49.19</v>
      </c>
      <c r="D52" s="7" t="n">
        <v>64.59999999999999</v>
      </c>
      <c r="E52" s="7">
        <f>D52*(1+E53)</f>
        <v/>
      </c>
      <c r="F52" s="7">
        <f>E52*(1+F53)</f>
        <v/>
      </c>
      <c r="G52" s="7">
        <f>F52*(1+G53)</f>
        <v/>
      </c>
      <c r="H52" s="7">
        <f>G52*(1+H53)</f>
        <v/>
      </c>
      <c r="I52" s="7">
        <f>H52*(1+I53)</f>
        <v/>
      </c>
    </row>
    <row r="53">
      <c r="A53" s="6" t="inlineStr">
        <is>
          <t xml:space="preserve">   YoY growth %</t>
        </is>
      </c>
      <c r="D53" s="8">
        <f>D52/C52-1</f>
        <v/>
      </c>
      <c r="E53" s="9" t="n">
        <v>0.08</v>
      </c>
      <c r="F53" s="9" t="n">
        <v>0.08</v>
      </c>
      <c r="G53" s="9" t="n">
        <v>0.08</v>
      </c>
      <c r="H53" s="9" t="n">
        <v>0.08</v>
      </c>
      <c r="I53" s="9" t="n">
        <v>0.08</v>
      </c>
    </row>
    <row r="54">
      <c r="A54" s="6" t="inlineStr">
        <is>
          <t>Profit on sale of investments, net (recurring, ex one-off)</t>
        </is>
      </c>
      <c r="B54" s="7" t="n">
        <v>32.412</v>
      </c>
      <c r="C54" s="7" t="n">
        <v>20.227</v>
      </c>
      <c r="D54" s="7" t="n">
        <v>36.814</v>
      </c>
      <c r="E54" s="10" t="n">
        <v>35</v>
      </c>
      <c r="F54" s="10" t="n">
        <v>36</v>
      </c>
      <c r="G54" s="10" t="n">
        <v>38</v>
      </c>
      <c r="H54" s="10" t="n">
        <v>40</v>
      </c>
      <c r="I54" s="10" t="n">
        <v>42</v>
      </c>
    </row>
    <row r="55">
      <c r="A55" s="6" t="inlineStr">
        <is>
          <t>Profit / (loss) on revaluation of investments, net</t>
        </is>
      </c>
      <c r="B55" s="7" t="n">
        <v>9.435</v>
      </c>
      <c r="C55" s="7" t="n">
        <v>-2.684</v>
      </c>
      <c r="D55" s="7" t="n">
        <v>10.758</v>
      </c>
      <c r="E55" s="10" t="n">
        <v>5</v>
      </c>
      <c r="F55" s="10" t="n">
        <v>5</v>
      </c>
      <c r="G55" s="10" t="n">
        <v>5</v>
      </c>
      <c r="H55" s="10" t="n">
        <v>5</v>
      </c>
      <c r="I55" s="10" t="n">
        <v>5</v>
      </c>
    </row>
    <row r="56">
      <c r="A56" s="6" t="inlineStr">
        <is>
          <t>Profit on sale of building and other assets, net</t>
        </is>
      </c>
      <c r="B56" s="7" t="n">
        <v>1.983</v>
      </c>
      <c r="C56" s="7" t="n">
        <v>1.568</v>
      </c>
      <c r="D56" s="7" t="n">
        <v>3.487</v>
      </c>
      <c r="E56" s="10" t="n">
        <v>2</v>
      </c>
      <c r="F56" s="10" t="n">
        <v>2</v>
      </c>
      <c r="G56" s="10" t="n">
        <v>2</v>
      </c>
      <c r="H56" s="10" t="n">
        <v>2</v>
      </c>
      <c r="I56" s="10" t="n">
        <v>2</v>
      </c>
    </row>
    <row r="57">
      <c r="A57" s="6" t="inlineStr">
        <is>
          <t>Dividend from subsidiaries and joint ventures</t>
        </is>
      </c>
      <c r="B57" s="7" t="n">
        <v>13.324</v>
      </c>
      <c r="C57" s="7" t="n">
        <v>21.87</v>
      </c>
      <c r="D57" s="7" t="n">
        <v>22.422</v>
      </c>
      <c r="E57" s="7">
        <f>D57*(1+E58)</f>
        <v/>
      </c>
      <c r="F57" s="7">
        <f>E57*(1+F58)</f>
        <v/>
      </c>
      <c r="G57" s="7">
        <f>F57*(1+G58)</f>
        <v/>
      </c>
      <c r="H57" s="7">
        <f>G57*(1+H58)</f>
        <v/>
      </c>
      <c r="I57" s="7">
        <f>H57*(1+I58)</f>
        <v/>
      </c>
    </row>
    <row r="58">
      <c r="A58" s="6" t="inlineStr">
        <is>
          <t xml:space="preserve">   YoY growth %</t>
        </is>
      </c>
      <c r="D58" s="8">
        <f>D57/C57-1</f>
        <v/>
      </c>
      <c r="E58" s="9" t="n">
        <v>0.1</v>
      </c>
      <c r="F58" s="9" t="n">
        <v>0.1</v>
      </c>
      <c r="G58" s="9" t="n">
        <v>0.1</v>
      </c>
      <c r="H58" s="9" t="n">
        <v>0.1</v>
      </c>
      <c r="I58" s="9" t="n">
        <v>0.1</v>
      </c>
    </row>
    <row r="59">
      <c r="A59" s="6" t="inlineStr">
        <is>
          <t>Miscellaneous income</t>
        </is>
      </c>
      <c r="B59" s="7" t="n">
        <v>40.224</v>
      </c>
      <c r="C59" s="7" t="n">
        <v>47.165</v>
      </c>
      <c r="D59" s="7" t="n">
        <v>46.691</v>
      </c>
      <c r="E59" s="7">
        <f>D59*(1+E60)</f>
        <v/>
      </c>
      <c r="F59" s="7">
        <f>E59*(1+F60)</f>
        <v/>
      </c>
      <c r="G59" s="7">
        <f>F59*(1+G60)</f>
        <v/>
      </c>
      <c r="H59" s="7">
        <f>G59*(1+H60)</f>
        <v/>
      </c>
      <c r="I59" s="7">
        <f>H59*(1+I60)</f>
        <v/>
      </c>
    </row>
    <row r="60">
      <c r="A60" s="6" t="inlineStr">
        <is>
          <t xml:space="preserve">   YoY growth %</t>
        </is>
      </c>
      <c r="D60" s="8">
        <f>D59/C59-1</f>
        <v/>
      </c>
      <c r="E60" s="9" t="n">
        <v>0.08</v>
      </c>
      <c r="F60" s="9" t="n">
        <v>0.08</v>
      </c>
      <c r="G60" s="9" t="n">
        <v>0.08</v>
      </c>
      <c r="H60" s="9" t="n">
        <v>0.08</v>
      </c>
      <c r="I60" s="9" t="n">
        <v>0.08</v>
      </c>
    </row>
    <row r="61">
      <c r="A61" s="11" t="inlineStr">
        <is>
          <t>Core other income</t>
        </is>
      </c>
      <c r="B61" s="12">
        <f>SUM(B50,B52,B54,B55,B56,B57,B59)</f>
        <v/>
      </c>
      <c r="C61" s="12">
        <f>SUM(C50,C52,C54,C55,C56,C57,C59)</f>
        <v/>
      </c>
      <c r="D61" s="12">
        <f>SUM(D50,D52,D54,D55,D56,D57,D59)</f>
        <v/>
      </c>
      <c r="E61" s="12">
        <f>SUM(E50,E52,E54,E55,E56,E57,E59)</f>
        <v/>
      </c>
      <c r="F61" s="12">
        <f>SUM(F50,F52,F54,F55,F56,F57,F59)</f>
        <v/>
      </c>
      <c r="G61" s="12">
        <f>SUM(G50,G52,G54,G55,G56,G57,G59)</f>
        <v/>
      </c>
      <c r="H61" s="12">
        <f>SUM(H50,H52,H54,H55,H56,H57,H59)</f>
        <v/>
      </c>
      <c r="I61" s="12">
        <f>SUM(I50,I52,I54,I55,I56,I57,I59)</f>
        <v/>
      </c>
    </row>
    <row r="62">
      <c r="A62" s="16" t="inlineStr">
        <is>
          <t>One-off gains  (FY2024 HDFC Credila dilution; FY2026 HDB Financial Services OFS)</t>
        </is>
      </c>
      <c r="B62" s="17" t="n">
        <v>73.414</v>
      </c>
      <c r="C62" s="17" t="n">
        <v>0</v>
      </c>
      <c r="D62" s="17" t="n">
        <v>91.794</v>
      </c>
      <c r="E62" s="10" t="n">
        <v>0</v>
      </c>
      <c r="F62" s="10" t="n">
        <v>0</v>
      </c>
      <c r="G62" s="10" t="n">
        <v>0</v>
      </c>
      <c r="H62" s="10" t="n">
        <v>0</v>
      </c>
      <c r="I62" s="10" t="n">
        <v>0</v>
      </c>
    </row>
    <row r="63">
      <c r="A63" s="11" t="inlineStr">
        <is>
          <t>TOTAL OTHER INCOME</t>
        </is>
      </c>
      <c r="B63" s="12">
        <f>B61+B62</f>
        <v/>
      </c>
      <c r="C63" s="12">
        <f>C61+C62</f>
        <v/>
      </c>
      <c r="D63" s="12">
        <f>D61+D62</f>
        <v/>
      </c>
      <c r="E63" s="12">
        <f>E61+E62</f>
        <v/>
      </c>
      <c r="F63" s="12">
        <f>F61+F62</f>
        <v/>
      </c>
      <c r="G63" s="12">
        <f>G61+G62</f>
        <v/>
      </c>
      <c r="H63" s="12">
        <f>H61+H62</f>
        <v/>
      </c>
      <c r="I63" s="12">
        <f>I61+I62</f>
        <v/>
      </c>
    </row>
    <row r="64">
      <c r="A64" s="6" t="inlineStr">
        <is>
          <t xml:space="preserve">   Core other income YoY growth %</t>
        </is>
      </c>
      <c r="D64" s="8">
        <f>D61/C61-1</f>
        <v/>
      </c>
      <c r="E64" s="8">
        <f>E61/D61-1</f>
        <v/>
      </c>
      <c r="F64" s="8">
        <f>F61/E61-1</f>
        <v/>
      </c>
      <c r="G64" s="8">
        <f>G61/F61-1</f>
        <v/>
      </c>
      <c r="H64" s="8">
        <f>H61/G61-1</f>
        <v/>
      </c>
      <c r="I64" s="8">
        <f>I61/H61-1</f>
        <v/>
      </c>
    </row>
    <row r="66">
      <c r="A66" s="11" t="inlineStr">
        <is>
          <t>NET REVENUE</t>
        </is>
      </c>
      <c r="B66" s="12">
        <f>B44+B63</f>
        <v/>
      </c>
      <c r="C66" s="12">
        <f>C44+C63</f>
        <v/>
      </c>
      <c r="D66" s="12">
        <f>D44+D63</f>
        <v/>
      </c>
      <c r="E66" s="12">
        <f>E44+E63</f>
        <v/>
      </c>
      <c r="F66" s="12">
        <f>F44+F63</f>
        <v/>
      </c>
      <c r="G66" s="12">
        <f>G44+G63</f>
        <v/>
      </c>
      <c r="H66" s="12">
        <f>H44+H63</f>
        <v/>
      </c>
      <c r="I66" s="12">
        <f>I44+I63</f>
        <v/>
      </c>
    </row>
    <row r="67">
      <c r="A67" s="6" t="inlineStr">
        <is>
          <t xml:space="preserve">   YoY growth %</t>
        </is>
      </c>
      <c r="D67" s="8">
        <f>D66/C66-1</f>
        <v/>
      </c>
      <c r="E67" s="8">
        <f>E66/D66-1</f>
        <v/>
      </c>
      <c r="F67" s="8">
        <f>F66/E66-1</f>
        <v/>
      </c>
      <c r="G67" s="8">
        <f>G66/F66-1</f>
        <v/>
      </c>
      <c r="H67" s="8">
        <f>H66/G66-1</f>
        <v/>
      </c>
      <c r="I67" s="8">
        <f>I66/H66-1</f>
        <v/>
      </c>
    </row>
    <row r="68">
      <c r="A68" s="6" t="inlineStr">
        <is>
          <t>Core net revenue (excluding one-off gains)</t>
        </is>
      </c>
      <c r="B68" s="7">
        <f>B44+B61</f>
        <v/>
      </c>
      <c r="C68" s="7">
        <f>C44+C61</f>
        <v/>
      </c>
      <c r="D68" s="7">
        <f>D44+D61</f>
        <v/>
      </c>
      <c r="E68" s="7">
        <f>E44+E61</f>
        <v/>
      </c>
      <c r="F68" s="7">
        <f>F44+F61</f>
        <v/>
      </c>
      <c r="G68" s="7">
        <f>G44+G61</f>
        <v/>
      </c>
      <c r="H68" s="7">
        <f>H44+H61</f>
        <v/>
      </c>
      <c r="I68" s="7">
        <f>I44+I61</f>
        <v/>
      </c>
    </row>
    <row r="69">
      <c r="A69" s="6" t="inlineStr">
        <is>
          <t xml:space="preserve">   Core net revenue YoY growth %</t>
        </is>
      </c>
      <c r="D69" s="8">
        <f>D68/C68-1</f>
        <v/>
      </c>
      <c r="E69" s="8">
        <f>E68/D68-1</f>
        <v/>
      </c>
      <c r="F69" s="8">
        <f>F68/E68-1</f>
        <v/>
      </c>
      <c r="G69" s="8">
        <f>G68/F68-1</f>
        <v/>
      </c>
      <c r="H69" s="8">
        <f>H68/G68-1</f>
        <v/>
      </c>
      <c r="I69" s="8">
        <f>I68/H68-1</f>
        <v/>
      </c>
    </row>
    <row r="71">
      <c r="A71" s="4" t="inlineStr">
        <is>
          <t>E.  REVENUE BY BUSINESS SEGMENT AND GEOGRAPHY  (AS-17)</t>
        </is>
      </c>
      <c r="B71" s="5" t="n"/>
      <c r="C71" s="5" t="n"/>
      <c r="D71" s="5" t="n"/>
      <c r="E71" s="5" t="n"/>
      <c r="F71" s="5" t="n"/>
      <c r="G71" s="5" t="n"/>
      <c r="H71" s="5" t="n"/>
      <c r="I71" s="5" t="n"/>
    </row>
    <row r="72">
      <c r="A72" s="6" t="inlineStr">
        <is>
          <t>Segment revenue - Treasury</t>
        </is>
      </c>
      <c r="C72" s="7" t="n">
        <v>622.275</v>
      </c>
      <c r="D72" s="7" t="n">
        <v>843.375</v>
      </c>
      <c r="E72" s="7">
        <f>D72*(1+E73)</f>
        <v/>
      </c>
      <c r="F72" s="7">
        <f>E72*(1+F73)</f>
        <v/>
      </c>
      <c r="G72" s="7">
        <f>F72*(1+G73)</f>
        <v/>
      </c>
      <c r="H72" s="7">
        <f>G72*(1+H73)</f>
        <v/>
      </c>
      <c r="I72" s="7">
        <f>H72*(1+I73)</f>
        <v/>
      </c>
    </row>
    <row r="73">
      <c r="A73" s="6" t="inlineStr">
        <is>
          <t xml:space="preserve">   YoY growth %</t>
        </is>
      </c>
      <c r="D73" s="8">
        <f>D72/C72-1</f>
        <v/>
      </c>
      <c r="E73" s="9" t="n">
        <v>0.03</v>
      </c>
      <c r="F73" s="9" t="n">
        <v>0.08</v>
      </c>
      <c r="G73" s="9" t="n">
        <v>0.08</v>
      </c>
      <c r="H73" s="9" t="n">
        <v>0.08</v>
      </c>
      <c r="I73" s="9" t="n">
        <v>0.08</v>
      </c>
    </row>
    <row r="74">
      <c r="A74" s="6" t="inlineStr">
        <is>
          <t>Segment revenue - Retail banking</t>
        </is>
      </c>
      <c r="C74" s="7" t="n">
        <v>2834.348</v>
      </c>
      <c r="D74" s="7" t="n">
        <v>3018.535</v>
      </c>
      <c r="E74" s="7">
        <f>D74*(1+E75)</f>
        <v/>
      </c>
      <c r="F74" s="7">
        <f>E74*(1+F75)</f>
        <v/>
      </c>
      <c r="G74" s="7">
        <f>F74*(1+G75)</f>
        <v/>
      </c>
      <c r="H74" s="7">
        <f>G74*(1+H75)</f>
        <v/>
      </c>
      <c r="I74" s="7">
        <f>H74*(1+I75)</f>
        <v/>
      </c>
    </row>
    <row r="75">
      <c r="A75" s="6" t="inlineStr">
        <is>
          <t xml:space="preserve">   YoY growth %</t>
        </is>
      </c>
      <c r="D75" s="8">
        <f>D74/C74-1</f>
        <v/>
      </c>
      <c r="E75" s="9" t="n">
        <v>0.11</v>
      </c>
      <c r="F75" s="9" t="n">
        <v>0.11</v>
      </c>
      <c r="G75" s="9" t="n">
        <v>0.105</v>
      </c>
      <c r="H75" s="9" t="n">
        <v>0.105</v>
      </c>
      <c r="I75" s="9" t="n">
        <v>0.1</v>
      </c>
    </row>
    <row r="76">
      <c r="A76" s="6" t="inlineStr">
        <is>
          <t>Segment revenue - Wholesale banking</t>
        </is>
      </c>
      <c r="C76" s="7" t="n">
        <v>1919.645</v>
      </c>
      <c r="D76" s="7" t="n">
        <v>1745.063</v>
      </c>
      <c r="E76" s="7">
        <f>D76*(1+E77)</f>
        <v/>
      </c>
      <c r="F76" s="7">
        <f>E76*(1+F77)</f>
        <v/>
      </c>
      <c r="G76" s="7">
        <f>F76*(1+G77)</f>
        <v/>
      </c>
      <c r="H76" s="7">
        <f>G76*(1+H77)</f>
        <v/>
      </c>
      <c r="I76" s="7">
        <f>H76*(1+I77)</f>
        <v/>
      </c>
    </row>
    <row r="77">
      <c r="A77" s="6" t="inlineStr">
        <is>
          <t xml:space="preserve">   YoY growth %</t>
        </is>
      </c>
      <c r="D77" s="8">
        <f>D76/C76-1</f>
        <v/>
      </c>
      <c r="E77" s="9" t="n">
        <v>0.09</v>
      </c>
      <c r="F77" s="9" t="n">
        <v>0.1</v>
      </c>
      <c r="G77" s="9" t="n">
        <v>0.1</v>
      </c>
      <c r="H77" s="9" t="n">
        <v>0.1</v>
      </c>
      <c r="I77" s="9" t="n">
        <v>0.095</v>
      </c>
    </row>
    <row r="78">
      <c r="A78" s="6" t="inlineStr">
        <is>
          <t>Segment revenue - Other banking operations</t>
        </is>
      </c>
      <c r="C78" s="7" t="n">
        <v>354.491</v>
      </c>
      <c r="D78" s="7" t="n">
        <v>368.41</v>
      </c>
      <c r="E78" s="7">
        <f>D78*(1+E79)</f>
        <v/>
      </c>
      <c r="F78" s="7">
        <f>E78*(1+F79)</f>
        <v/>
      </c>
      <c r="G78" s="7">
        <f>F78*(1+G79)</f>
        <v/>
      </c>
      <c r="H78" s="7">
        <f>G78*(1+H79)</f>
        <v/>
      </c>
      <c r="I78" s="7">
        <f>H78*(1+I79)</f>
        <v/>
      </c>
    </row>
    <row r="79">
      <c r="A79" s="6" t="inlineStr">
        <is>
          <t xml:space="preserve">   YoY growth %</t>
        </is>
      </c>
      <c r="D79" s="8">
        <f>D78/C78-1</f>
        <v/>
      </c>
      <c r="E79" s="9" t="n">
        <v>0.09</v>
      </c>
      <c r="F79" s="9" t="n">
        <v>0.09</v>
      </c>
      <c r="G79" s="9" t="n">
        <v>0.09</v>
      </c>
      <c r="H79" s="9" t="n">
        <v>0.09</v>
      </c>
      <c r="I79" s="9" t="n">
        <v>0.09</v>
      </c>
    </row>
    <row r="80">
      <c r="A80" s="11" t="inlineStr">
        <is>
          <t>Total segment revenue (gross of inter-segment)</t>
        </is>
      </c>
      <c r="C80" s="12">
        <f>C72+C74+C76+C78</f>
        <v/>
      </c>
      <c r="D80" s="12">
        <f>D72+D74+D76+D78</f>
        <v/>
      </c>
      <c r="E80" s="12">
        <f>E72+E74+E76+E78</f>
        <v/>
      </c>
      <c r="F80" s="12">
        <f>F72+F74+F76+F78</f>
        <v/>
      </c>
      <c r="G80" s="12">
        <f>G72+G74+G76+G78</f>
        <v/>
      </c>
      <c r="H80" s="12">
        <f>H72+H74+H76+H78</f>
        <v/>
      </c>
      <c r="I80" s="12">
        <f>I72+I74+I76+I78</f>
        <v/>
      </c>
    </row>
    <row r="81">
      <c r="A81" s="6" t="inlineStr">
        <is>
          <t>Less: inter-segment revenue (shown as a deduction)</t>
        </is>
      </c>
      <c r="C81" s="7">
        <f>C82-C80</f>
        <v/>
      </c>
      <c r="D81" s="7">
        <f>D82-D80</f>
        <v/>
      </c>
      <c r="E81" s="7">
        <f>E82-E80</f>
        <v/>
      </c>
      <c r="F81" s="7">
        <f>F82-F80</f>
        <v/>
      </c>
      <c r="G81" s="7">
        <f>G82-G80</f>
        <v/>
      </c>
      <c r="H81" s="7">
        <f>H82-H80</f>
        <v/>
      </c>
      <c r="I81" s="7">
        <f>I82-I80</f>
        <v/>
      </c>
    </row>
    <row r="82">
      <c r="A82" s="11" t="inlineStr">
        <is>
          <t>INCOME FROM OPERATIONS (total interest earned + other income)</t>
        </is>
      </c>
      <c r="B82" s="12">
        <f>B37+B63</f>
        <v/>
      </c>
      <c r="C82" s="12">
        <f>C37+C63</f>
        <v/>
      </c>
      <c r="D82" s="12">
        <f>D37+D63</f>
        <v/>
      </c>
      <c r="E82" s="12">
        <f>E37+E63</f>
        <v/>
      </c>
      <c r="F82" s="12">
        <f>F37+F63</f>
        <v/>
      </c>
      <c r="G82" s="12">
        <f>G37+G63</f>
        <v/>
      </c>
      <c r="H82" s="12">
        <f>H37+H63</f>
        <v/>
      </c>
      <c r="I82" s="12">
        <f>I37+I63</f>
        <v/>
      </c>
    </row>
    <row r="84">
      <c r="A84" s="6" t="inlineStr">
        <is>
          <t>Revenue - international operations</t>
        </is>
      </c>
      <c r="C84" s="7" t="n">
        <v>49.696</v>
      </c>
      <c r="D84" s="7" t="n">
        <v>47.559</v>
      </c>
      <c r="E84" s="7">
        <f>D84*(1+E85)</f>
        <v/>
      </c>
      <c r="F84" s="7">
        <f>E84*(1+F85)</f>
        <v/>
      </c>
      <c r="G84" s="7">
        <f>F84*(1+G85)</f>
        <v/>
      </c>
      <c r="H84" s="7">
        <f>G84*(1+H85)</f>
        <v/>
      </c>
      <c r="I84" s="7">
        <f>H84*(1+I85)</f>
        <v/>
      </c>
    </row>
    <row r="85">
      <c r="A85" s="6" t="inlineStr">
        <is>
          <t xml:space="preserve">   YoY growth %</t>
        </is>
      </c>
      <c r="D85" s="8">
        <f>D84/C84-1</f>
        <v/>
      </c>
      <c r="E85" s="9" t="n">
        <v>0.03</v>
      </c>
      <c r="F85" s="9" t="n">
        <v>0.05</v>
      </c>
      <c r="G85" s="9" t="n">
        <v>0.05</v>
      </c>
      <c r="H85" s="9" t="n">
        <v>0.05</v>
      </c>
      <c r="I85" s="9" t="n">
        <v>0.05</v>
      </c>
    </row>
    <row r="86">
      <c r="A86" s="6" t="inlineStr">
        <is>
          <t>Revenue - domestic operations (residual)</t>
        </is>
      </c>
      <c r="C86" s="7">
        <f>C82-C84</f>
        <v/>
      </c>
      <c r="D86" s="7">
        <f>D82-D84</f>
        <v/>
      </c>
      <c r="E86" s="7">
        <f>E82-E84</f>
        <v/>
      </c>
      <c r="F86" s="7">
        <f>F82-F84</f>
        <v/>
      </c>
      <c r="G86" s="7">
        <f>G82-G84</f>
        <v/>
      </c>
      <c r="H86" s="7">
        <f>H82-H84</f>
        <v/>
      </c>
      <c r="I86" s="7">
        <f>I82-I84</f>
        <v/>
      </c>
    </row>
    <row r="87">
      <c r="A87" s="6" t="inlineStr">
        <is>
          <t xml:space="preserve">   International revenue as % of income from operations</t>
        </is>
      </c>
      <c r="C87" s="8">
        <f>C84/C82</f>
        <v/>
      </c>
      <c r="D87" s="8">
        <f>D84/D82</f>
        <v/>
      </c>
      <c r="E87" s="8">
        <f>E84/E82</f>
        <v/>
      </c>
      <c r="F87" s="8">
        <f>F84/F82</f>
        <v/>
      </c>
      <c r="G87" s="8">
        <f>G84/G82</f>
        <v/>
      </c>
      <c r="H87" s="8">
        <f>H84/H82</f>
        <v/>
      </c>
      <c r="I87" s="8">
        <f>I84/I82</f>
        <v/>
      </c>
    </row>
    <row r="89">
      <c r="A89" s="18" t="inlineStr">
        <is>
          <t>STRUCTURAL BREAK - HDFC Limited amalgamated into the Bank with effect from 1 July 2023 (share exchange 42 HDFC Bank shares of INR 1 for every 25 eHDFC shares of INR 2; pooling of interests, no goodwill).</t>
        </is>
      </c>
    </row>
    <row r="90">
      <c r="A90" s="18" t="inlineStr">
        <is>
          <t>FY2024 therefore carries only NINE MONTHS of the erstwhile HDFC Limited and FY2023 and earlier are a different entity. No growth rate, yield or average-balance ratio is computed into or across FY2024, and no projection is grown off FY2024. First clean comparable pair: FY2025 to FY2026.</t>
        </is>
      </c>
    </row>
    <row r="91">
      <c r="A91" s="18" t="inlineStr">
        <is>
          <t>SECOND BREAK - RBI revised investment classification norms applied from 1 April 2024, so FY2025 investment gains are not comparable with FY2024. FY2024 profit on sale of investments of INR 105.8bn includes the HDFC Credila dilution gain of INR 73.4bn; FY2026 of INR 128.6bn includes the HDB Financial Services offer-for-sale gain of INR 91.8bn. Both are isolated on row 62 and are nil in projections.</t>
        </is>
      </c>
    </row>
    <row r="92">
      <c r="A92" s="2" t="inlineStr">
        <is>
          <t>FY2024 other-income and operating-expense line detail is taken from the FY2024-25 annual report (audited comparative column). Segment disclosures for FY2024 are not reproduced in the FY2025-26 report and are left blank rather than estimated.</t>
        </is>
      </c>
    </row>
    <row r="93">
      <c r="A93" s="2" t="inlineStr">
        <is>
          <t>Sources: Integrated Annual Report 2025-26 (Schedules 13-16, Schedule 18 notes) and Integrated Annual Report 2024-25 (audited FY2024 comparatives). Calibration anchor: Q1 FY2027 reviewed interim, 18 July 2026.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94"/>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58"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c r="A1" s="1" t="inlineStr">
        <is>
          <t>HDFC Bank Limited  -  Standalone Income Statement</t>
        </is>
      </c>
    </row>
    <row r="2">
      <c r="A2" s="2" t="inlineStr">
        <is>
          <t>INR billion   |   fiscal year ends 31 March   |   FY2024A-FY2026A audited standalone Indian GAAP, FY2027E-FY2031E projected   |   Blue = driver assumption (editable)   Black = actual or formula   Green = cross-sheet link   Red = structural-break flag</t>
        </is>
      </c>
    </row>
    <row r="4">
      <c r="B4" s="3" t="inlineStr">
        <is>
          <t>FY2024A</t>
        </is>
      </c>
      <c r="C4" s="3" t="inlineStr">
        <is>
          <t>FY2025A</t>
        </is>
      </c>
      <c r="D4" s="3" t="inlineStr">
        <is>
          <t>FY2026A</t>
        </is>
      </c>
      <c r="E4" s="3" t="inlineStr">
        <is>
          <t>FY2027E</t>
        </is>
      </c>
      <c r="F4" s="3" t="inlineStr">
        <is>
          <t>FY2028E</t>
        </is>
      </c>
      <c r="G4" s="3" t="inlineStr">
        <is>
          <t>FY2029E</t>
        </is>
      </c>
      <c r="H4" s="3" t="inlineStr">
        <is>
          <t>FY2030E</t>
        </is>
      </c>
      <c r="I4" s="3" t="inlineStr">
        <is>
          <t>FY2031E</t>
        </is>
      </c>
    </row>
    <row r="6">
      <c r="A6" s="4" t="inlineStr">
        <is>
          <t>INTEREST INCOME</t>
        </is>
      </c>
      <c r="B6" s="5" t="n"/>
      <c r="C6" s="5" t="n"/>
      <c r="D6" s="5" t="n"/>
      <c r="E6" s="5" t="n"/>
      <c r="F6" s="5" t="n"/>
      <c r="G6" s="5" t="n"/>
      <c r="H6" s="5" t="n"/>
      <c r="I6" s="5" t="n"/>
    </row>
    <row r="7">
      <c r="A7" s="6" t="inlineStr">
        <is>
          <t>Interest and discount on advances and bills</t>
        </is>
      </c>
      <c r="B7" s="19">
        <f>'Revenue model'!B31</f>
        <v/>
      </c>
      <c r="C7" s="19">
        <f>'Revenue model'!C31</f>
        <v/>
      </c>
      <c r="D7" s="19">
        <f>'Revenue model'!D31</f>
        <v/>
      </c>
      <c r="E7" s="19">
        <f>'Revenue model'!E31</f>
        <v/>
      </c>
      <c r="F7" s="19">
        <f>'Revenue model'!F31</f>
        <v/>
      </c>
      <c r="G7" s="19">
        <f>'Revenue model'!G31</f>
        <v/>
      </c>
      <c r="H7" s="19">
        <f>'Revenue model'!H31</f>
        <v/>
      </c>
      <c r="I7" s="19">
        <f>'Revenue model'!I31</f>
        <v/>
      </c>
    </row>
    <row r="8">
      <c r="A8" s="6" t="inlineStr">
        <is>
          <t>Income on investments</t>
        </is>
      </c>
      <c r="B8" s="19">
        <f>'Revenue model'!B33</f>
        <v/>
      </c>
      <c r="C8" s="19">
        <f>'Revenue model'!C33</f>
        <v/>
      </c>
      <c r="D8" s="19">
        <f>'Revenue model'!D33</f>
        <v/>
      </c>
      <c r="E8" s="19">
        <f>'Revenue model'!E33</f>
        <v/>
      </c>
      <c r="F8" s="19">
        <f>'Revenue model'!F33</f>
        <v/>
      </c>
      <c r="G8" s="19">
        <f>'Revenue model'!G33</f>
        <v/>
      </c>
      <c r="H8" s="19">
        <f>'Revenue model'!H33</f>
        <v/>
      </c>
      <c r="I8" s="19">
        <f>'Revenue model'!I33</f>
        <v/>
      </c>
    </row>
    <row r="9">
      <c r="A9" s="6" t="inlineStr">
        <is>
          <t>Interest on balances with RBI and inter-bank funds</t>
        </is>
      </c>
      <c r="B9" s="19">
        <f>'Revenue model'!B35</f>
        <v/>
      </c>
      <c r="C9" s="19">
        <f>'Revenue model'!C35</f>
        <v/>
      </c>
      <c r="D9" s="19">
        <f>'Revenue model'!D35</f>
        <v/>
      </c>
      <c r="E9" s="19">
        <f>'Revenue model'!E35</f>
        <v/>
      </c>
      <c r="F9" s="19">
        <f>'Revenue model'!F35</f>
        <v/>
      </c>
      <c r="G9" s="19">
        <f>'Revenue model'!G35</f>
        <v/>
      </c>
      <c r="H9" s="19">
        <f>'Revenue model'!H35</f>
        <v/>
      </c>
      <c r="I9" s="19">
        <f>'Revenue model'!I35</f>
        <v/>
      </c>
    </row>
    <row r="10">
      <c r="A10" s="6" t="inlineStr">
        <is>
          <t>Other interest income</t>
        </is>
      </c>
      <c r="B10" s="19">
        <f>'Revenue model'!B36</f>
        <v/>
      </c>
      <c r="C10" s="19">
        <f>'Revenue model'!C36</f>
        <v/>
      </c>
      <c r="D10" s="19">
        <f>'Revenue model'!D36</f>
        <v/>
      </c>
      <c r="E10" s="19">
        <f>'Revenue model'!E36</f>
        <v/>
      </c>
      <c r="F10" s="19">
        <f>'Revenue model'!F36</f>
        <v/>
      </c>
      <c r="G10" s="19">
        <f>'Revenue model'!G36</f>
        <v/>
      </c>
      <c r="H10" s="19">
        <f>'Revenue model'!H36</f>
        <v/>
      </c>
      <c r="I10" s="19">
        <f>'Revenue model'!I36</f>
        <v/>
      </c>
    </row>
    <row r="11">
      <c r="A11" s="11" t="inlineStr">
        <is>
          <t>TOTAL INTEREST EARNED</t>
        </is>
      </c>
      <c r="B11" s="12">
        <f>SUM(B7:B10)</f>
        <v/>
      </c>
      <c r="C11" s="12">
        <f>SUM(C7:C10)</f>
        <v/>
      </c>
      <c r="D11" s="12">
        <f>SUM(D7:D10)</f>
        <v/>
      </c>
      <c r="E11" s="12">
        <f>SUM(E7:E10)</f>
        <v/>
      </c>
      <c r="F11" s="12">
        <f>SUM(F7:F10)</f>
        <v/>
      </c>
      <c r="G11" s="12">
        <f>SUM(G7:G10)</f>
        <v/>
      </c>
      <c r="H11" s="12">
        <f>SUM(H7:H10)</f>
        <v/>
      </c>
      <c r="I11" s="12">
        <f>SUM(I7:I10)</f>
        <v/>
      </c>
    </row>
    <row r="13">
      <c r="A13" s="4" t="inlineStr">
        <is>
          <t>INTEREST EXPENSE</t>
        </is>
      </c>
      <c r="B13" s="5" t="n"/>
      <c r="C13" s="5" t="n"/>
      <c r="D13" s="5" t="n"/>
      <c r="E13" s="5" t="n"/>
      <c r="F13" s="5" t="n"/>
      <c r="G13" s="5" t="n"/>
      <c r="H13" s="5" t="n"/>
      <c r="I13" s="5" t="n"/>
    </row>
    <row r="14">
      <c r="A14" s="6" t="inlineStr">
        <is>
          <t>Interest on deposits</t>
        </is>
      </c>
      <c r="B14" s="19">
        <f>'Revenue model'!B39</f>
        <v/>
      </c>
      <c r="C14" s="19">
        <f>'Revenue model'!C39</f>
        <v/>
      </c>
      <c r="D14" s="19">
        <f>'Revenue model'!D39</f>
        <v/>
      </c>
      <c r="E14" s="19">
        <f>'Revenue model'!E39</f>
        <v/>
      </c>
      <c r="F14" s="19">
        <f>'Revenue model'!F39</f>
        <v/>
      </c>
      <c r="G14" s="19">
        <f>'Revenue model'!G39</f>
        <v/>
      </c>
      <c r="H14" s="19">
        <f>'Revenue model'!H39</f>
        <v/>
      </c>
      <c r="I14" s="19">
        <f>'Revenue model'!I39</f>
        <v/>
      </c>
    </row>
    <row r="15">
      <c r="A15" s="6" t="inlineStr">
        <is>
          <t>Interest on RBI and inter-bank borrowings</t>
        </is>
      </c>
      <c r="B15" s="19">
        <f>'Revenue model'!B41</f>
        <v/>
      </c>
      <c r="C15" s="19">
        <f>'Revenue model'!C41</f>
        <v/>
      </c>
      <c r="D15" s="19">
        <f>'Revenue model'!D41</f>
        <v/>
      </c>
      <c r="E15" s="19">
        <f>'Revenue model'!E41</f>
        <v/>
      </c>
      <c r="F15" s="19">
        <f>'Revenue model'!F41</f>
        <v/>
      </c>
      <c r="G15" s="19">
        <f>'Revenue model'!G41</f>
        <v/>
      </c>
      <c r="H15" s="19">
        <f>'Revenue model'!H41</f>
        <v/>
      </c>
      <c r="I15" s="19">
        <f>'Revenue model'!I41</f>
        <v/>
      </c>
    </row>
    <row r="16">
      <c r="A16" s="6" t="inlineStr">
        <is>
          <t>Other interest expense</t>
        </is>
      </c>
      <c r="B16" s="19">
        <f>'Revenue model'!B42</f>
        <v/>
      </c>
      <c r="C16" s="19">
        <f>'Revenue model'!C42</f>
        <v/>
      </c>
      <c r="D16" s="19">
        <f>'Revenue model'!D42</f>
        <v/>
      </c>
      <c r="E16" s="19">
        <f>'Revenue model'!E42</f>
        <v/>
      </c>
      <c r="F16" s="19">
        <f>'Revenue model'!F42</f>
        <v/>
      </c>
      <c r="G16" s="19">
        <f>'Revenue model'!G42</f>
        <v/>
      </c>
      <c r="H16" s="19">
        <f>'Revenue model'!H42</f>
        <v/>
      </c>
      <c r="I16" s="19">
        <f>'Revenue model'!I42</f>
        <v/>
      </c>
    </row>
    <row r="17">
      <c r="A17" s="11" t="inlineStr">
        <is>
          <t>TOTAL INTEREST EXPENDED</t>
        </is>
      </c>
      <c r="B17" s="12">
        <f>SUM(B14:B16)</f>
        <v/>
      </c>
      <c r="C17" s="12">
        <f>SUM(C14:C16)</f>
        <v/>
      </c>
      <c r="D17" s="12">
        <f>SUM(D14:D16)</f>
        <v/>
      </c>
      <c r="E17" s="12">
        <f>SUM(E14:E16)</f>
        <v/>
      </c>
      <c r="F17" s="12">
        <f>SUM(F14:F16)</f>
        <v/>
      </c>
      <c r="G17" s="12">
        <f>SUM(G14:G16)</f>
        <v/>
      </c>
      <c r="H17" s="12">
        <f>SUM(H14:H16)</f>
        <v/>
      </c>
      <c r="I17" s="12">
        <f>SUM(I14:I16)</f>
        <v/>
      </c>
    </row>
    <row r="19">
      <c r="A19" s="11" t="inlineStr">
        <is>
          <t>NET INTEREST INCOME</t>
        </is>
      </c>
      <c r="B19" s="12">
        <f>B11-B17</f>
        <v/>
      </c>
      <c r="C19" s="12">
        <f>C11-C17</f>
        <v/>
      </c>
      <c r="D19" s="12">
        <f>D11-D17</f>
        <v/>
      </c>
      <c r="E19" s="12">
        <f>E11-E17</f>
        <v/>
      </c>
      <c r="F19" s="12">
        <f>F11-F17</f>
        <v/>
      </c>
      <c r="G19" s="12">
        <f>G11-G17</f>
        <v/>
      </c>
      <c r="H19" s="12">
        <f>H11-H17</f>
        <v/>
      </c>
      <c r="I19" s="12">
        <f>I11-I17</f>
        <v/>
      </c>
    </row>
    <row r="20">
      <c r="A20" s="6" t="inlineStr">
        <is>
          <t xml:space="preserve">   YoY growth %</t>
        </is>
      </c>
      <c r="D20" s="8">
        <f>D19/C19-1</f>
        <v/>
      </c>
      <c r="E20" s="8">
        <f>E19/D19-1</f>
        <v/>
      </c>
      <c r="F20" s="8">
        <f>F19/E19-1</f>
        <v/>
      </c>
      <c r="G20" s="8">
        <f>G19/F19-1</f>
        <v/>
      </c>
      <c r="H20" s="8">
        <f>H19/G19-1</f>
        <v/>
      </c>
      <c r="I20" s="8">
        <f>I19/H19-1</f>
        <v/>
      </c>
    </row>
    <row r="22">
      <c r="A22" s="4" t="inlineStr">
        <is>
          <t>OTHER INCOME</t>
        </is>
      </c>
      <c r="B22" s="5" t="n"/>
      <c r="C22" s="5" t="n"/>
      <c r="D22" s="5" t="n"/>
      <c r="E22" s="5" t="n"/>
      <c r="F22" s="5" t="n"/>
      <c r="G22" s="5" t="n"/>
      <c r="H22" s="5" t="n"/>
      <c r="I22" s="5" t="n"/>
    </row>
    <row r="23">
      <c r="A23" s="6" t="inlineStr">
        <is>
          <t>Commission, exchange and brokerage</t>
        </is>
      </c>
      <c r="B23" s="19">
        <f>'Revenue model'!B50</f>
        <v/>
      </c>
      <c r="C23" s="19">
        <f>'Revenue model'!C50</f>
        <v/>
      </c>
      <c r="D23" s="19">
        <f>'Revenue model'!D50</f>
        <v/>
      </c>
      <c r="E23" s="19">
        <f>'Revenue model'!E50</f>
        <v/>
      </c>
      <c r="F23" s="19">
        <f>'Revenue model'!F50</f>
        <v/>
      </c>
      <c r="G23" s="19">
        <f>'Revenue model'!G50</f>
        <v/>
      </c>
      <c r="H23" s="19">
        <f>'Revenue model'!H50</f>
        <v/>
      </c>
      <c r="I23" s="19">
        <f>'Revenue model'!I50</f>
        <v/>
      </c>
    </row>
    <row r="24">
      <c r="A24" s="6" t="inlineStr">
        <is>
          <t>Profit on sale of investments, net (recurring)</t>
        </is>
      </c>
      <c r="B24" s="19">
        <f>'Revenue model'!B54</f>
        <v/>
      </c>
      <c r="C24" s="19">
        <f>'Revenue model'!C54</f>
        <v/>
      </c>
      <c r="D24" s="19">
        <f>'Revenue model'!D54</f>
        <v/>
      </c>
      <c r="E24" s="19">
        <f>'Revenue model'!E54</f>
        <v/>
      </c>
      <c r="F24" s="19">
        <f>'Revenue model'!F54</f>
        <v/>
      </c>
      <c r="G24" s="19">
        <f>'Revenue model'!G54</f>
        <v/>
      </c>
      <c r="H24" s="19">
        <f>'Revenue model'!H54</f>
        <v/>
      </c>
      <c r="I24" s="19">
        <f>'Revenue model'!I54</f>
        <v/>
      </c>
    </row>
    <row r="25">
      <c r="A25" s="6" t="inlineStr">
        <is>
          <t>Profit / (loss) on revaluation of investments, net</t>
        </is>
      </c>
      <c r="B25" s="19">
        <f>'Revenue model'!B55</f>
        <v/>
      </c>
      <c r="C25" s="19">
        <f>'Revenue model'!C55</f>
        <v/>
      </c>
      <c r="D25" s="19">
        <f>'Revenue model'!D55</f>
        <v/>
      </c>
      <c r="E25" s="19">
        <f>'Revenue model'!E55</f>
        <v/>
      </c>
      <c r="F25" s="19">
        <f>'Revenue model'!F55</f>
        <v/>
      </c>
      <c r="G25" s="19">
        <f>'Revenue model'!G55</f>
        <v/>
      </c>
      <c r="H25" s="19">
        <f>'Revenue model'!H55</f>
        <v/>
      </c>
      <c r="I25" s="19">
        <f>'Revenue model'!I55</f>
        <v/>
      </c>
    </row>
    <row r="26">
      <c r="A26" s="6" t="inlineStr">
        <is>
          <t>Profit on sale of building and other assets, net</t>
        </is>
      </c>
      <c r="B26" s="19">
        <f>'Revenue model'!B56</f>
        <v/>
      </c>
      <c r="C26" s="19">
        <f>'Revenue model'!C56</f>
        <v/>
      </c>
      <c r="D26" s="19">
        <f>'Revenue model'!D56</f>
        <v/>
      </c>
      <c r="E26" s="19">
        <f>'Revenue model'!E56</f>
        <v/>
      </c>
      <c r="F26" s="19">
        <f>'Revenue model'!F56</f>
        <v/>
      </c>
      <c r="G26" s="19">
        <f>'Revenue model'!G56</f>
        <v/>
      </c>
      <c r="H26" s="19">
        <f>'Revenue model'!H56</f>
        <v/>
      </c>
      <c r="I26" s="19">
        <f>'Revenue model'!I56</f>
        <v/>
      </c>
    </row>
    <row r="27">
      <c r="A27" s="6" t="inlineStr">
        <is>
          <t>Profit on exchange and derivative transactions, net</t>
        </is>
      </c>
      <c r="B27" s="19">
        <f>'Revenue model'!B52</f>
        <v/>
      </c>
      <c r="C27" s="19">
        <f>'Revenue model'!C52</f>
        <v/>
      </c>
      <c r="D27" s="19">
        <f>'Revenue model'!D52</f>
        <v/>
      </c>
      <c r="E27" s="19">
        <f>'Revenue model'!E52</f>
        <v/>
      </c>
      <c r="F27" s="19">
        <f>'Revenue model'!F52</f>
        <v/>
      </c>
      <c r="G27" s="19">
        <f>'Revenue model'!G52</f>
        <v/>
      </c>
      <c r="H27" s="19">
        <f>'Revenue model'!H52</f>
        <v/>
      </c>
      <c r="I27" s="19">
        <f>'Revenue model'!I52</f>
        <v/>
      </c>
    </row>
    <row r="28">
      <c r="A28" s="6" t="inlineStr">
        <is>
          <t>Dividend from subsidiaries and joint ventures</t>
        </is>
      </c>
      <c r="B28" s="19">
        <f>'Revenue model'!B57</f>
        <v/>
      </c>
      <c r="C28" s="19">
        <f>'Revenue model'!C57</f>
        <v/>
      </c>
      <c r="D28" s="19">
        <f>'Revenue model'!D57</f>
        <v/>
      </c>
      <c r="E28" s="19">
        <f>'Revenue model'!E57</f>
        <v/>
      </c>
      <c r="F28" s="19">
        <f>'Revenue model'!F57</f>
        <v/>
      </c>
      <c r="G28" s="19">
        <f>'Revenue model'!G57</f>
        <v/>
      </c>
      <c r="H28" s="19">
        <f>'Revenue model'!H57</f>
        <v/>
      </c>
      <c r="I28" s="19">
        <f>'Revenue model'!I57</f>
        <v/>
      </c>
    </row>
    <row r="29">
      <c r="A29" s="6" t="inlineStr">
        <is>
          <t>Miscellaneous income</t>
        </is>
      </c>
      <c r="B29" s="19">
        <f>'Revenue model'!B59</f>
        <v/>
      </c>
      <c r="C29" s="19">
        <f>'Revenue model'!C59</f>
        <v/>
      </c>
      <c r="D29" s="19">
        <f>'Revenue model'!D59</f>
        <v/>
      </c>
      <c r="E29" s="19">
        <f>'Revenue model'!E59</f>
        <v/>
      </c>
      <c r="F29" s="19">
        <f>'Revenue model'!F59</f>
        <v/>
      </c>
      <c r="G29" s="19">
        <f>'Revenue model'!G59</f>
        <v/>
      </c>
      <c r="H29" s="19">
        <f>'Revenue model'!H59</f>
        <v/>
      </c>
      <c r="I29" s="19">
        <f>'Revenue model'!I59</f>
        <v/>
      </c>
    </row>
    <row r="30">
      <c r="A30" s="16" t="inlineStr">
        <is>
          <t>One-off gains on divestment of subsidiaries</t>
        </is>
      </c>
      <c r="B30" s="17">
        <f>'Revenue model'!B62</f>
        <v/>
      </c>
      <c r="C30" s="17">
        <f>'Revenue model'!C62</f>
        <v/>
      </c>
      <c r="D30" s="17">
        <f>'Revenue model'!D62</f>
        <v/>
      </c>
      <c r="E30" s="17">
        <f>'Revenue model'!E62</f>
        <v/>
      </c>
      <c r="F30" s="17">
        <f>'Revenue model'!F62</f>
        <v/>
      </c>
      <c r="G30" s="17">
        <f>'Revenue model'!G62</f>
        <v/>
      </c>
      <c r="H30" s="17">
        <f>'Revenue model'!H62</f>
        <v/>
      </c>
      <c r="I30" s="17">
        <f>'Revenue model'!I62</f>
        <v/>
      </c>
    </row>
    <row r="31">
      <c r="A31" s="11" t="inlineStr">
        <is>
          <t>TOTAL OTHER INCOME</t>
        </is>
      </c>
      <c r="B31" s="12">
        <f>SUM(B23:B30)</f>
        <v/>
      </c>
      <c r="C31" s="12">
        <f>SUM(C23:C30)</f>
        <v/>
      </c>
      <c r="D31" s="12">
        <f>SUM(D23:D30)</f>
        <v/>
      </c>
      <c r="E31" s="12">
        <f>SUM(E23:E30)</f>
        <v/>
      </c>
      <c r="F31" s="12">
        <f>SUM(F23:F30)</f>
        <v/>
      </c>
      <c r="G31" s="12">
        <f>SUM(G23:G30)</f>
        <v/>
      </c>
      <c r="H31" s="12">
        <f>SUM(H23:H30)</f>
        <v/>
      </c>
      <c r="I31" s="12">
        <f>SUM(I23:I30)</f>
        <v/>
      </c>
    </row>
    <row r="33">
      <c r="A33" s="11" t="inlineStr">
        <is>
          <t>NET REVENUE</t>
        </is>
      </c>
      <c r="B33" s="12">
        <f>B19+B31</f>
        <v/>
      </c>
      <c r="C33" s="12">
        <f>C19+C31</f>
        <v/>
      </c>
      <c r="D33" s="12">
        <f>D19+D31</f>
        <v/>
      </c>
      <c r="E33" s="12">
        <f>E19+E31</f>
        <v/>
      </c>
      <c r="F33" s="12">
        <f>F19+F31</f>
        <v/>
      </c>
      <c r="G33" s="12">
        <f>G19+G31</f>
        <v/>
      </c>
      <c r="H33" s="12">
        <f>H19+H31</f>
        <v/>
      </c>
      <c r="I33" s="12">
        <f>I19+I31</f>
        <v/>
      </c>
    </row>
    <row r="34">
      <c r="A34" s="6" t="inlineStr">
        <is>
          <t xml:space="preserve">   YoY growth %</t>
        </is>
      </c>
      <c r="D34" s="8">
        <f>D33/C33-1</f>
        <v/>
      </c>
      <c r="E34" s="8">
        <f>E33/D33-1</f>
        <v/>
      </c>
      <c r="F34" s="8">
        <f>F33/E33-1</f>
        <v/>
      </c>
      <c r="G34" s="8">
        <f>G33/F33-1</f>
        <v/>
      </c>
      <c r="H34" s="8">
        <f>H33/G33-1</f>
        <v/>
      </c>
      <c r="I34" s="8">
        <f>I33/H33-1</f>
        <v/>
      </c>
    </row>
    <row r="36">
      <c r="A36" s="4" t="inlineStr">
        <is>
          <t>OPERATING EXPENSES</t>
        </is>
      </c>
      <c r="B36" s="5" t="n"/>
      <c r="C36" s="5" t="n"/>
      <c r="D36" s="5" t="n"/>
      <c r="E36" s="5" t="n"/>
      <c r="F36" s="5" t="n"/>
      <c r="G36" s="5" t="n"/>
      <c r="H36" s="5" t="n"/>
      <c r="I36" s="5" t="n"/>
    </row>
    <row r="37">
      <c r="A37" s="6" t="inlineStr">
        <is>
          <t>Payments to and provisions for employees</t>
        </is>
      </c>
      <c r="B37" s="7" t="n">
        <v>222.402</v>
      </c>
      <c r="C37" s="7" t="n">
        <v>239.005</v>
      </c>
      <c r="D37" s="7" t="n">
        <v>260.501</v>
      </c>
      <c r="E37" s="7">
        <f>D37*(1+E38)</f>
        <v/>
      </c>
      <c r="F37" s="7">
        <f>E37*(1+F38)</f>
        <v/>
      </c>
      <c r="G37" s="7">
        <f>F37*(1+G38)</f>
        <v/>
      </c>
      <c r="H37" s="7">
        <f>G37*(1+H38)</f>
        <v/>
      </c>
      <c r="I37" s="7">
        <f>H37*(1+I38)</f>
        <v/>
      </c>
    </row>
    <row r="38">
      <c r="A38" s="6" t="inlineStr">
        <is>
          <t xml:space="preserve">   Employee cost YoY growth %</t>
        </is>
      </c>
      <c r="D38" s="8">
        <f>D37/C37-1</f>
        <v/>
      </c>
      <c r="E38" s="9" t="n">
        <v>0.09</v>
      </c>
      <c r="F38" s="9" t="n">
        <v>0.095</v>
      </c>
      <c r="G38" s="9" t="n">
        <v>0.1</v>
      </c>
      <c r="H38" s="9" t="n">
        <v>0.1</v>
      </c>
      <c r="I38" s="9" t="n">
        <v>0.1</v>
      </c>
    </row>
    <row r="39">
      <c r="A39" s="6" t="inlineStr">
        <is>
          <t>Rent, taxes and lighting</t>
        </is>
      </c>
      <c r="B39" s="7" t="n">
        <v>26.79</v>
      </c>
      <c r="C39" s="7" t="n">
        <v>31.314</v>
      </c>
      <c r="D39" s="7" t="n">
        <v>35.1</v>
      </c>
      <c r="E39" s="7">
        <f>D39*(1+E$50)</f>
        <v/>
      </c>
      <c r="F39" s="7">
        <f>E39*(1+F$50)</f>
        <v/>
      </c>
      <c r="G39" s="7">
        <f>F39*(1+G$50)</f>
        <v/>
      </c>
      <c r="H39" s="7">
        <f>G39*(1+H$50)</f>
        <v/>
      </c>
      <c r="I39" s="7">
        <f>H39*(1+I$50)</f>
        <v/>
      </c>
    </row>
    <row r="40">
      <c r="A40" s="6" t="inlineStr">
        <is>
          <t>Printing and stationery</t>
        </is>
      </c>
      <c r="B40" s="7" t="n">
        <v>9.404999999999999</v>
      </c>
      <c r="C40" s="7" t="n">
        <v>8.414999999999999</v>
      </c>
      <c r="D40" s="7" t="n">
        <v>7.059</v>
      </c>
      <c r="E40" s="7">
        <f>D40*(1+E$50)</f>
        <v/>
      </c>
      <c r="F40" s="7">
        <f>E40*(1+F$50)</f>
        <v/>
      </c>
      <c r="G40" s="7">
        <f>F40*(1+G$50)</f>
        <v/>
      </c>
      <c r="H40" s="7">
        <f>G40*(1+H$50)</f>
        <v/>
      </c>
      <c r="I40" s="7">
        <f>H40*(1+I$50)</f>
        <v/>
      </c>
    </row>
    <row r="41">
      <c r="A41" s="6" t="inlineStr">
        <is>
          <t>Advertisement and publicity</t>
        </is>
      </c>
      <c r="B41" s="7" t="n">
        <v>3.456</v>
      </c>
      <c r="C41" s="7" t="n">
        <v>5.918</v>
      </c>
      <c r="D41" s="7" t="n">
        <v>2.697</v>
      </c>
      <c r="E41" s="7">
        <f>D41*(1+E$50)</f>
        <v/>
      </c>
      <c r="F41" s="7">
        <f>E41*(1+F$50)</f>
        <v/>
      </c>
      <c r="G41" s="7">
        <f>F41*(1+G$50)</f>
        <v/>
      </c>
      <c r="H41" s="7">
        <f>G41*(1+H$50)</f>
        <v/>
      </c>
      <c r="I41" s="7">
        <f>H41*(1+I$50)</f>
        <v/>
      </c>
    </row>
    <row r="42">
      <c r="A42" s="6" t="inlineStr">
        <is>
          <t>Depreciation on the Bank property</t>
        </is>
      </c>
      <c r="B42" s="7" t="n">
        <v>28.101</v>
      </c>
      <c r="C42" s="7" t="n">
        <v>33.795</v>
      </c>
      <c r="D42" s="7" t="n">
        <v>36.576</v>
      </c>
      <c r="E42" s="7">
        <f>D42*(1+E$50)</f>
        <v/>
      </c>
      <c r="F42" s="7">
        <f>E42*(1+F$50)</f>
        <v/>
      </c>
      <c r="G42" s="7">
        <f>F42*(1+G$50)</f>
        <v/>
      </c>
      <c r="H42" s="7">
        <f>G42*(1+H$50)</f>
        <v/>
      </c>
      <c r="I42" s="7">
        <f>H42*(1+I$50)</f>
        <v/>
      </c>
    </row>
    <row r="43">
      <c r="A43" s="6" t="inlineStr">
        <is>
          <t>Directors fees, allowances and expenses</t>
        </is>
      </c>
      <c r="B43" s="20" t="n">
        <v>0.078</v>
      </c>
      <c r="C43" s="20" t="n">
        <v>0.101</v>
      </c>
      <c r="D43" s="20" t="n">
        <v>0.115</v>
      </c>
      <c r="E43" s="20">
        <f>D43*(1+E$50)</f>
        <v/>
      </c>
      <c r="F43" s="20">
        <f>E43*(1+F$50)</f>
        <v/>
      </c>
      <c r="G43" s="20">
        <f>F43*(1+G$50)</f>
        <v/>
      </c>
      <c r="H43" s="20">
        <f>G43*(1+H$50)</f>
        <v/>
      </c>
      <c r="I43" s="20">
        <f>H43*(1+I$50)</f>
        <v/>
      </c>
    </row>
    <row r="44">
      <c r="A44" s="6" t="inlineStr">
        <is>
          <t>Auditors fees and expenses</t>
        </is>
      </c>
      <c r="B44" s="20" t="n">
        <v>0.178</v>
      </c>
      <c r="C44" s="20" t="n">
        <v>0.129</v>
      </c>
      <c r="D44" s="20" t="n">
        <v>0.121</v>
      </c>
      <c r="E44" s="20">
        <f>D44*(1+E$50)</f>
        <v/>
      </c>
      <c r="F44" s="20">
        <f>E44*(1+F$50)</f>
        <v/>
      </c>
      <c r="G44" s="20">
        <f>F44*(1+G$50)</f>
        <v/>
      </c>
      <c r="H44" s="20">
        <f>G44*(1+H$50)</f>
        <v/>
      </c>
      <c r="I44" s="20">
        <f>H44*(1+I$50)</f>
        <v/>
      </c>
    </row>
    <row r="45">
      <c r="A45" s="6" t="inlineStr">
        <is>
          <t>Law charges</t>
        </is>
      </c>
      <c r="B45" s="7" t="n">
        <v>3.572</v>
      </c>
      <c r="C45" s="7" t="n">
        <v>3.474</v>
      </c>
      <c r="D45" s="7" t="n">
        <v>3.683</v>
      </c>
      <c r="E45" s="7">
        <f>D45*(1+E$50)</f>
        <v/>
      </c>
      <c r="F45" s="7">
        <f>E45*(1+F$50)</f>
        <v/>
      </c>
      <c r="G45" s="7">
        <f>F45*(1+G$50)</f>
        <v/>
      </c>
      <c r="H45" s="7">
        <f>G45*(1+H$50)</f>
        <v/>
      </c>
      <c r="I45" s="7">
        <f>H45*(1+I$50)</f>
        <v/>
      </c>
    </row>
    <row r="46">
      <c r="A46" s="6" t="inlineStr">
        <is>
          <t>Postage, telegram, telephone and similar</t>
        </is>
      </c>
      <c r="B46" s="7" t="n">
        <v>8.679</v>
      </c>
      <c r="C46" s="7" t="n">
        <v>9.018000000000001</v>
      </c>
      <c r="D46" s="7" t="n">
        <v>8.445</v>
      </c>
      <c r="E46" s="7">
        <f>D46*(1+E$50)</f>
        <v/>
      </c>
      <c r="F46" s="7">
        <f>E46*(1+F$50)</f>
        <v/>
      </c>
      <c r="G46" s="7">
        <f>F46*(1+G$50)</f>
        <v/>
      </c>
      <c r="H46" s="7">
        <f>G46*(1+H$50)</f>
        <v/>
      </c>
      <c r="I46" s="7">
        <f>H46*(1+I$50)</f>
        <v/>
      </c>
    </row>
    <row r="47">
      <c r="A47" s="6" t="inlineStr">
        <is>
          <t>Repairs and maintenance</t>
        </is>
      </c>
      <c r="B47" s="7" t="n">
        <v>31.627</v>
      </c>
      <c r="C47" s="7" t="n">
        <v>38.204</v>
      </c>
      <c r="D47" s="7" t="n">
        <v>45.576</v>
      </c>
      <c r="E47" s="7">
        <f>D47*(1+E$50)</f>
        <v/>
      </c>
      <c r="F47" s="7">
        <f>E47*(1+F$50)</f>
        <v/>
      </c>
      <c r="G47" s="7">
        <f>F47*(1+G$50)</f>
        <v/>
      </c>
      <c r="H47" s="7">
        <f>G47*(1+H$50)</f>
        <v/>
      </c>
      <c r="I47" s="7">
        <f>H47*(1+I$50)</f>
        <v/>
      </c>
    </row>
    <row r="48">
      <c r="A48" s="6" t="inlineStr">
        <is>
          <t>Insurance</t>
        </is>
      </c>
      <c r="B48" s="7" t="n">
        <v>28.136</v>
      </c>
      <c r="C48" s="7" t="n">
        <v>32.668</v>
      </c>
      <c r="D48" s="7" t="n">
        <v>38.394</v>
      </c>
      <c r="E48" s="7">
        <f>D48*(1+E$50)</f>
        <v/>
      </c>
      <c r="F48" s="7">
        <f>E48*(1+F$50)</f>
        <v/>
      </c>
      <c r="G48" s="7">
        <f>F48*(1+G$50)</f>
        <v/>
      </c>
      <c r="H48" s="7">
        <f>G48*(1+H$50)</f>
        <v/>
      </c>
      <c r="I48" s="7">
        <f>H48*(1+I$50)</f>
        <v/>
      </c>
    </row>
    <row r="49">
      <c r="A49" s="6" t="inlineStr">
        <is>
          <t>Other expenditure</t>
        </is>
      </c>
      <c r="B49" s="7" t="n">
        <v>271.436</v>
      </c>
      <c r="C49" s="7" t="n">
        <v>279.707</v>
      </c>
      <c r="D49" s="7" t="n">
        <v>288.337</v>
      </c>
      <c r="E49" s="7">
        <f>D49*(1+E$50)</f>
        <v/>
      </c>
      <c r="F49" s="7">
        <f>E49*(1+F$50)</f>
        <v/>
      </c>
      <c r="G49" s="7">
        <f>F49*(1+G$50)</f>
        <v/>
      </c>
      <c r="H49" s="7">
        <f>G49*(1+H$50)</f>
        <v/>
      </c>
      <c r="I49" s="7">
        <f>H49*(1+I$50)</f>
        <v/>
      </c>
    </row>
    <row r="50">
      <c r="A50" s="6" t="inlineStr">
        <is>
          <t xml:space="preserve">   Non-employee operating cost YoY growth %</t>
        </is>
      </c>
      <c r="D50" s="8">
        <f>SUM(D39:D49)/SUM(C39:C49)-1</f>
        <v/>
      </c>
      <c r="E50" s="9" t="n">
        <v>0.07000000000000001</v>
      </c>
      <c r="F50" s="9" t="n">
        <v>0.08500000000000001</v>
      </c>
      <c r="G50" s="9" t="n">
        <v>0.09</v>
      </c>
      <c r="H50" s="9" t="n">
        <v>0.09</v>
      </c>
      <c r="I50" s="9" t="n">
        <v>0.09</v>
      </c>
    </row>
    <row r="51">
      <c r="A51" s="11" t="inlineStr">
        <is>
          <t>TOTAL OPERATING EXPENSES</t>
        </is>
      </c>
      <c r="B51" s="12">
        <f>B37+SUM(B39:B49)</f>
        <v/>
      </c>
      <c r="C51" s="12">
        <f>C37+SUM(C39:C49)</f>
        <v/>
      </c>
      <c r="D51" s="12">
        <f>D37+SUM(D39:D49)</f>
        <v/>
      </c>
      <c r="E51" s="12">
        <f>E37+SUM(E39:E49)</f>
        <v/>
      </c>
      <c r="F51" s="12">
        <f>F37+SUM(F39:F49)</f>
        <v/>
      </c>
      <c r="G51" s="12">
        <f>G37+SUM(G39:G49)</f>
        <v/>
      </c>
      <c r="H51" s="12">
        <f>H37+SUM(H39:H49)</f>
        <v/>
      </c>
      <c r="I51" s="12">
        <f>I37+SUM(I39:I49)</f>
        <v/>
      </c>
    </row>
    <row r="52">
      <c r="A52" s="6" t="inlineStr">
        <is>
          <t xml:space="preserve">   Cost-to-income ratio %</t>
        </is>
      </c>
      <c r="B52" s="8">
        <f>B51/B33</f>
        <v/>
      </c>
      <c r="C52" s="8">
        <f>C51/C33</f>
        <v/>
      </c>
      <c r="D52" s="8">
        <f>D51/D33</f>
        <v/>
      </c>
      <c r="E52" s="8">
        <f>E51/E33</f>
        <v/>
      </c>
      <c r="F52" s="8">
        <f>F51/F33</f>
        <v/>
      </c>
      <c r="G52" s="8">
        <f>G51/G33</f>
        <v/>
      </c>
      <c r="H52" s="8">
        <f>H51/H33</f>
        <v/>
      </c>
      <c r="I52" s="8">
        <f>I51/I33</f>
        <v/>
      </c>
    </row>
    <row r="53">
      <c r="A53" s="6" t="inlineStr">
        <is>
          <t xml:space="preserve">   Core cost-to-income ratio % (excluding one-off gains)</t>
        </is>
      </c>
      <c r="B53" s="8">
        <f>B51/(B33-B30)</f>
        <v/>
      </c>
      <c r="C53" s="8">
        <f>C51/(C33-C30)</f>
        <v/>
      </c>
      <c r="D53" s="8">
        <f>D51/(D33-D30)</f>
        <v/>
      </c>
      <c r="E53" s="8">
        <f>E51/(E33-E30)</f>
        <v/>
      </c>
      <c r="F53" s="8">
        <f>F51/(F33-F30)</f>
        <v/>
      </c>
      <c r="G53" s="8">
        <f>G51/(G33-G30)</f>
        <v/>
      </c>
      <c r="H53" s="8">
        <f>H51/(H33-H30)</f>
        <v/>
      </c>
      <c r="I53" s="8">
        <f>I51/(I33-I30)</f>
        <v/>
      </c>
    </row>
    <row r="54">
      <c r="A54" s="6" t="inlineStr">
        <is>
          <t xml:space="preserve">   Cost to average total assets %</t>
        </is>
      </c>
      <c r="C54" s="15">
        <f>C51/(('Balance sheet'!C31+'Balance sheet'!B31)/2)</f>
        <v/>
      </c>
      <c r="D54" s="15">
        <f>D51/(('Balance sheet'!D31+'Balance sheet'!C31)/2)</f>
        <v/>
      </c>
      <c r="E54" s="15">
        <f>E51/(('Balance sheet'!E31+'Balance sheet'!D31)/2)</f>
        <v/>
      </c>
      <c r="F54" s="15">
        <f>F51/(('Balance sheet'!F31+'Balance sheet'!E31)/2)</f>
        <v/>
      </c>
      <c r="G54" s="15">
        <f>G51/(('Balance sheet'!G31+'Balance sheet'!F31)/2)</f>
        <v/>
      </c>
      <c r="H54" s="15">
        <f>H51/(('Balance sheet'!H31+'Balance sheet'!G31)/2)</f>
        <v/>
      </c>
      <c r="I54" s="15">
        <f>I51/(('Balance sheet'!I31+'Balance sheet'!H31)/2)</f>
        <v/>
      </c>
    </row>
    <row r="56">
      <c r="A56" s="11" t="inlineStr">
        <is>
          <t>PRE-PROVISION OPERATING PROFIT</t>
        </is>
      </c>
      <c r="B56" s="12">
        <f>B33-B51</f>
        <v/>
      </c>
      <c r="C56" s="12">
        <f>C33-C51</f>
        <v/>
      </c>
      <c r="D56" s="12">
        <f>D33-D51</f>
        <v/>
      </c>
      <c r="E56" s="12">
        <f>E33-E51</f>
        <v/>
      </c>
      <c r="F56" s="12">
        <f>F33-F51</f>
        <v/>
      </c>
      <c r="G56" s="12">
        <f>G33-G51</f>
        <v/>
      </c>
      <c r="H56" s="12">
        <f>H33-H51</f>
        <v/>
      </c>
      <c r="I56" s="12">
        <f>I33-I51</f>
        <v/>
      </c>
    </row>
    <row r="57">
      <c r="A57" s="6" t="inlineStr">
        <is>
          <t xml:space="preserve">   YoY growth %</t>
        </is>
      </c>
      <c r="D57" s="8">
        <f>D56/C56-1</f>
        <v/>
      </c>
      <c r="E57" s="8">
        <f>E56/D56-1</f>
        <v/>
      </c>
      <c r="F57" s="8">
        <f>F56/E56-1</f>
        <v/>
      </c>
      <c r="G57" s="8">
        <f>G56/F56-1</f>
        <v/>
      </c>
      <c r="H57" s="8">
        <f>H56/G56-1</f>
        <v/>
      </c>
      <c r="I57" s="8">
        <f>I56/H56-1</f>
        <v/>
      </c>
    </row>
    <row r="59">
      <c r="A59" s="4" t="inlineStr">
        <is>
          <t>PROVISIONS AND CONTINGENCIES</t>
        </is>
      </c>
      <c r="B59" s="5" t="n"/>
      <c r="C59" s="5" t="n"/>
      <c r="D59" s="5" t="n"/>
      <c r="E59" s="5" t="n"/>
      <c r="F59" s="5" t="n"/>
      <c r="G59" s="5" t="n"/>
      <c r="H59" s="5" t="n"/>
      <c r="I59" s="5" t="n"/>
    </row>
    <row r="60">
      <c r="A60" s="6" t="inlineStr">
        <is>
          <t>Provision for non-performing assets</t>
        </is>
      </c>
      <c r="B60" s="7" t="n">
        <v>107.647</v>
      </c>
      <c r="C60" s="7" t="n">
        <v>128.031</v>
      </c>
      <c r="D60" s="7" t="n">
        <v>114.047</v>
      </c>
      <c r="E60" s="7">
        <f>E61/10000*(('Balance sheet'!E41+'Balance sheet'!D41)/2)</f>
        <v/>
      </c>
      <c r="F60" s="7">
        <f>F61/10000*(('Balance sheet'!F41+'Balance sheet'!E41)/2)</f>
        <v/>
      </c>
      <c r="G60" s="7">
        <f>G61/10000*(('Balance sheet'!G41+'Balance sheet'!F41)/2)</f>
        <v/>
      </c>
      <c r="H60" s="7">
        <f>H61/10000*(('Balance sheet'!H41+'Balance sheet'!G41)/2)</f>
        <v/>
      </c>
      <c r="I60" s="7">
        <f>I61/10000*(('Balance sheet'!I41+'Balance sheet'!H41)/2)</f>
        <v/>
      </c>
    </row>
    <row r="61">
      <c r="A61" s="6" t="inlineStr">
        <is>
          <t xml:space="preserve">   Credit cost (bps on average gross advances)  (driver)</t>
        </is>
      </c>
      <c r="C61" s="21">
        <f>C60/(('Balance sheet'!C41+'Balance sheet'!B41)/2)*10000</f>
        <v/>
      </c>
      <c r="D61" s="21">
        <f>D60/(('Balance sheet'!D41+'Balance sheet'!C41)/2)*10000</f>
        <v/>
      </c>
      <c r="E61" s="22" t="n">
        <v>45</v>
      </c>
      <c r="F61" s="22" t="n">
        <v>60</v>
      </c>
      <c r="G61" s="22" t="n">
        <v>55</v>
      </c>
      <c r="H61" s="22" t="n">
        <v>55</v>
      </c>
      <c r="I61" s="22" t="n">
        <v>55</v>
      </c>
    </row>
    <row r="62">
      <c r="A62" s="6" t="inlineStr">
        <is>
          <t>Provision for depreciation on non-performing investments</t>
        </is>
      </c>
      <c r="B62" s="20" t="n">
        <v>0.102</v>
      </c>
      <c r="C62" s="20" t="n">
        <v>-0.878</v>
      </c>
      <c r="D62" s="20" t="n">
        <v>0.121</v>
      </c>
      <c r="E62" s="23" t="n">
        <v>0.5</v>
      </c>
      <c r="F62" s="23" t="n">
        <v>0.5</v>
      </c>
      <c r="G62" s="23" t="n">
        <v>0.5</v>
      </c>
      <c r="H62" s="23" t="n">
        <v>0.5</v>
      </c>
      <c r="I62" s="23" t="n">
        <v>0.5</v>
      </c>
    </row>
    <row r="63">
      <c r="A63" s="6" t="inlineStr">
        <is>
          <t>Provision for standard assets</t>
        </is>
      </c>
      <c r="B63" s="7" t="n">
        <v>11.461</v>
      </c>
      <c r="C63" s="7" t="n">
        <v>1.984</v>
      </c>
      <c r="D63" s="7" t="n">
        <v>7.545</v>
      </c>
      <c r="E63" s="10" t="n">
        <v>10</v>
      </c>
      <c r="F63" s="10" t="n">
        <v>11</v>
      </c>
      <c r="G63" s="10" t="n">
        <v>12</v>
      </c>
      <c r="H63" s="10" t="n">
        <v>13</v>
      </c>
      <c r="I63" s="10" t="n">
        <v>14</v>
      </c>
    </row>
    <row r="64">
      <c r="A64" s="16" t="inlineStr">
        <is>
          <t>Floating provisions created (discretionary)</t>
        </is>
      </c>
      <c r="B64" s="17" t="n">
        <v>109</v>
      </c>
      <c r="C64" s="17" t="n">
        <v>0</v>
      </c>
      <c r="D64" s="17" t="n">
        <v>90</v>
      </c>
      <c r="E64" s="10" t="n">
        <v>0</v>
      </c>
      <c r="F64" s="10" t="n">
        <v>0</v>
      </c>
      <c r="G64" s="10" t="n">
        <v>0</v>
      </c>
      <c r="H64" s="10" t="n">
        <v>0</v>
      </c>
      <c r="I64" s="10" t="n">
        <v>0</v>
      </c>
    </row>
    <row r="65">
      <c r="A65" s="6" t="inlineStr">
        <is>
          <t>Other provisions and contingencies</t>
        </is>
      </c>
      <c r="B65" s="7" t="n">
        <v>6.713</v>
      </c>
      <c r="C65" s="7" t="n">
        <v>-12.643</v>
      </c>
      <c r="D65" s="7" t="n">
        <v>22.183</v>
      </c>
      <c r="E65" s="10" t="n">
        <v>15</v>
      </c>
      <c r="F65" s="10" t="n">
        <v>15</v>
      </c>
      <c r="G65" s="10" t="n">
        <v>15</v>
      </c>
      <c r="H65" s="10" t="n">
        <v>15</v>
      </c>
      <c r="I65" s="10" t="n">
        <v>15</v>
      </c>
    </row>
    <row r="66">
      <c r="A66" s="11" t="inlineStr">
        <is>
          <t>TOTAL PROVISIONS AND CONTINGENCIES (excluding tax)</t>
        </is>
      </c>
      <c r="B66" s="12">
        <f>SUM(B60,B62:B65)</f>
        <v/>
      </c>
      <c r="C66" s="12">
        <f>SUM(C60,C62:C65)</f>
        <v/>
      </c>
      <c r="D66" s="12">
        <f>SUM(D60,D62:D65)</f>
        <v/>
      </c>
      <c r="E66" s="12">
        <f>SUM(E60,E62:E65)</f>
        <v/>
      </c>
      <c r="F66" s="12">
        <f>SUM(F60,F62:F65)</f>
        <v/>
      </c>
      <c r="G66" s="12">
        <f>SUM(G60,G62:G65)</f>
        <v/>
      </c>
      <c r="H66" s="12">
        <f>SUM(H60,H62:H65)</f>
        <v/>
      </c>
      <c r="I66" s="12">
        <f>SUM(I60,I62:I65)</f>
        <v/>
      </c>
    </row>
    <row r="68">
      <c r="A68" s="11" t="inlineStr">
        <is>
          <t>PROFIT BEFORE TAX</t>
        </is>
      </c>
      <c r="B68" s="12">
        <f>B56-B66</f>
        <v/>
      </c>
      <c r="C68" s="12">
        <f>C56-C66</f>
        <v/>
      </c>
      <c r="D68" s="12">
        <f>D56-D66</f>
        <v/>
      </c>
      <c r="E68" s="12">
        <f>E56-E66</f>
        <v/>
      </c>
      <c r="F68" s="12">
        <f>F56-F66</f>
        <v/>
      </c>
      <c r="G68" s="12">
        <f>G56-G66</f>
        <v/>
      </c>
      <c r="H68" s="12">
        <f>H56-H66</f>
        <v/>
      </c>
      <c r="I68" s="12">
        <f>I56-I66</f>
        <v/>
      </c>
    </row>
    <row r="69">
      <c r="A69" s="6" t="inlineStr">
        <is>
          <t>Provision for income tax</t>
        </is>
      </c>
      <c r="B69" s="7" t="n">
        <v>100.83</v>
      </c>
      <c r="C69" s="7" t="n">
        <v>211.307</v>
      </c>
      <c r="D69" s="7" t="n">
        <v>204.974</v>
      </c>
      <c r="E69" s="7">
        <f>E68*E70</f>
        <v/>
      </c>
      <c r="F69" s="7">
        <f>F68*F70</f>
        <v/>
      </c>
      <c r="G69" s="7">
        <f>G68*G70</f>
        <v/>
      </c>
      <c r="H69" s="7">
        <f>H68*H70</f>
        <v/>
      </c>
      <c r="I69" s="7">
        <f>I68*I70</f>
        <v/>
      </c>
    </row>
    <row r="70">
      <c r="A70" s="6" t="inlineStr">
        <is>
          <t xml:space="preserve">   Effective tax rate %  (driver)</t>
        </is>
      </c>
      <c r="B70" s="8">
        <f>B69/B68</f>
        <v/>
      </c>
      <c r="C70" s="8">
        <f>C69/C68</f>
        <v/>
      </c>
      <c r="D70" s="8">
        <f>D69/D68</f>
        <v/>
      </c>
      <c r="E70" s="9" t="n">
        <v>0.245</v>
      </c>
      <c r="F70" s="9" t="n">
        <v>0.245</v>
      </c>
      <c r="G70" s="9" t="n">
        <v>0.245</v>
      </c>
      <c r="H70" s="9" t="n">
        <v>0.245</v>
      </c>
      <c r="I70" s="9" t="n">
        <v>0.245</v>
      </c>
    </row>
    <row r="71">
      <c r="A71" s="11" t="inlineStr">
        <is>
          <t>NET PROFIT FOR THE YEAR</t>
        </is>
      </c>
      <c r="B71" s="12">
        <f>B68-B69</f>
        <v/>
      </c>
      <c r="C71" s="12">
        <f>C68-C69</f>
        <v/>
      </c>
      <c r="D71" s="12">
        <f>D68-D69</f>
        <v/>
      </c>
      <c r="E71" s="12">
        <f>E68-E69</f>
        <v/>
      </c>
      <c r="F71" s="12">
        <f>F68-F69</f>
        <v/>
      </c>
      <c r="G71" s="12">
        <f>G68-G69</f>
        <v/>
      </c>
      <c r="H71" s="12">
        <f>H68-H69</f>
        <v/>
      </c>
      <c r="I71" s="12">
        <f>I68-I69</f>
        <v/>
      </c>
    </row>
    <row r="72">
      <c r="A72" s="6" t="inlineStr">
        <is>
          <t xml:space="preserve">   YoY growth %</t>
        </is>
      </c>
      <c r="D72" s="8">
        <f>D71/C71-1</f>
        <v/>
      </c>
      <c r="E72" s="8">
        <f>E71/D71-1</f>
        <v/>
      </c>
      <c r="F72" s="8">
        <f>F71/E71-1</f>
        <v/>
      </c>
      <c r="G72" s="8">
        <f>G71/F71-1</f>
        <v/>
      </c>
      <c r="H72" s="8">
        <f>H71/G71-1</f>
        <v/>
      </c>
      <c r="I72" s="8">
        <f>I71/H71-1</f>
        <v/>
      </c>
    </row>
    <row r="74">
      <c r="A74" s="4" t="inlineStr">
        <is>
          <t>PER SHARE AND RETURNS</t>
        </is>
      </c>
      <c r="B74" s="5" t="n"/>
      <c r="C74" s="5" t="n"/>
      <c r="D74" s="5" t="n"/>
      <c r="E74" s="5" t="n"/>
      <c r="F74" s="5" t="n"/>
      <c r="G74" s="5" t="n"/>
      <c r="H74" s="5" t="n"/>
      <c r="I74" s="5" t="n"/>
    </row>
    <row r="75">
      <c r="A75" s="6" t="inlineStr">
        <is>
          <t>Weighted average shares outstanding (m, restated for the FY2026 1:1 bonus)</t>
        </is>
      </c>
      <c r="B75" s="21" t="n">
        <v>14169.2</v>
      </c>
      <c r="C75" s="21" t="n">
        <v>15254.2</v>
      </c>
      <c r="D75" s="21" t="n">
        <v>15358.1</v>
      </c>
      <c r="E75" s="22" t="n">
        <v>15460</v>
      </c>
      <c r="F75" s="22" t="n">
        <v>15520</v>
      </c>
      <c r="G75" s="22" t="n">
        <v>15580</v>
      </c>
      <c r="H75" s="22" t="n">
        <v>15640</v>
      </c>
      <c r="I75" s="22" t="n">
        <v>15700</v>
      </c>
    </row>
    <row r="76">
      <c r="A76" s="11" t="inlineStr">
        <is>
          <t>Basic earnings per share (INR)</t>
        </is>
      </c>
      <c r="B76" s="24">
        <f>B71/B75*1000</f>
        <v/>
      </c>
      <c r="C76" s="24">
        <f>C71/C75*1000</f>
        <v/>
      </c>
      <c r="D76" s="24">
        <f>D71/D75*1000</f>
        <v/>
      </c>
      <c r="E76" s="24">
        <f>E71/E75*1000</f>
        <v/>
      </c>
      <c r="F76" s="24">
        <f>F71/F75*1000</f>
        <v/>
      </c>
      <c r="G76" s="24">
        <f>G71/G75*1000</f>
        <v/>
      </c>
      <c r="H76" s="24">
        <f>H71/H75*1000</f>
        <v/>
      </c>
      <c r="I76" s="24">
        <f>I71/I75*1000</f>
        <v/>
      </c>
    </row>
    <row r="77">
      <c r="A77" s="6" t="inlineStr">
        <is>
          <t>Dividend per share declared for the year (INR)  (driver)</t>
        </is>
      </c>
      <c r="B77" s="25" t="n">
        <v>9.75</v>
      </c>
      <c r="C77" s="25" t="n">
        <v>11</v>
      </c>
      <c r="D77" s="25" t="n">
        <v>15.5</v>
      </c>
      <c r="E77" s="26" t="n">
        <v>16</v>
      </c>
      <c r="F77" s="26" t="n">
        <v>18</v>
      </c>
      <c r="G77" s="26" t="n">
        <v>20.5</v>
      </c>
      <c r="H77" s="26" t="n">
        <v>23</v>
      </c>
      <c r="I77" s="26" t="n">
        <v>25.5</v>
      </c>
    </row>
    <row r="78">
      <c r="A78" s="6" t="inlineStr">
        <is>
          <t xml:space="preserve">   Dividend payout ratio %</t>
        </is>
      </c>
      <c r="B78" s="8">
        <f>B77*B75/1000/B71</f>
        <v/>
      </c>
      <c r="C78" s="8">
        <f>C77*C75/1000/C71</f>
        <v/>
      </c>
      <c r="D78" s="8">
        <f>D77*D75/1000/D71</f>
        <v/>
      </c>
      <c r="E78" s="8">
        <f>E77*E75/1000/E71</f>
        <v/>
      </c>
      <c r="F78" s="8">
        <f>F77*F75/1000/F71</f>
        <v/>
      </c>
      <c r="G78" s="8">
        <f>G77*G75/1000/G71</f>
        <v/>
      </c>
      <c r="H78" s="8">
        <f>H77*H75/1000/H71</f>
        <v/>
      </c>
      <c r="I78" s="8">
        <f>I77*I75/1000/I71</f>
        <v/>
      </c>
    </row>
    <row r="79">
      <c r="A79" s="6" t="inlineStr">
        <is>
          <t>Book value per share (INR)</t>
        </is>
      </c>
      <c r="B79" s="27">
        <f>'Balance sheet'!B46</f>
        <v/>
      </c>
      <c r="C79" s="27">
        <f>'Balance sheet'!C46</f>
        <v/>
      </c>
      <c r="D79" s="27">
        <f>'Balance sheet'!D46</f>
        <v/>
      </c>
      <c r="E79" s="27">
        <f>'Balance sheet'!E46</f>
        <v/>
      </c>
      <c r="F79" s="27">
        <f>'Balance sheet'!F46</f>
        <v/>
      </c>
      <c r="G79" s="27">
        <f>'Balance sheet'!G46</f>
        <v/>
      </c>
      <c r="H79" s="27">
        <f>'Balance sheet'!H46</f>
        <v/>
      </c>
      <c r="I79" s="27">
        <f>'Balance sheet'!I46</f>
        <v/>
      </c>
    </row>
    <row r="80">
      <c r="A80" s="6" t="inlineStr">
        <is>
          <t>Return on average total assets %</t>
        </is>
      </c>
      <c r="C80" s="15">
        <f>C71/(('Balance sheet'!C31+'Balance sheet'!B31)/2)</f>
        <v/>
      </c>
      <c r="D80" s="15">
        <f>D71/(('Balance sheet'!D31+'Balance sheet'!C31)/2)</f>
        <v/>
      </c>
      <c r="E80" s="15">
        <f>E71/(('Balance sheet'!E31+'Balance sheet'!D31)/2)</f>
        <v/>
      </c>
      <c r="F80" s="15">
        <f>F71/(('Balance sheet'!F31+'Balance sheet'!E31)/2)</f>
        <v/>
      </c>
      <c r="G80" s="15">
        <f>G71/(('Balance sheet'!G31+'Balance sheet'!F31)/2)</f>
        <v/>
      </c>
      <c r="H80" s="15">
        <f>H71/(('Balance sheet'!H31+'Balance sheet'!G31)/2)</f>
        <v/>
      </c>
      <c r="I80" s="15">
        <f>I71/(('Balance sheet'!I31+'Balance sheet'!H31)/2)</f>
        <v/>
      </c>
    </row>
    <row r="81">
      <c r="A81" s="6" t="inlineStr">
        <is>
          <t>Return on average net worth %</t>
        </is>
      </c>
      <c r="C81" s="15">
        <f>C71/(('Balance sheet'!C10+'Balance sheet'!B10)/2)</f>
        <v/>
      </c>
      <c r="D81" s="15">
        <f>D71/(('Balance sheet'!D10+'Balance sheet'!C10)/2)</f>
        <v/>
      </c>
      <c r="E81" s="15">
        <f>E71/(('Balance sheet'!E10+'Balance sheet'!D10)/2)</f>
        <v/>
      </c>
      <c r="F81" s="15">
        <f>F71/(('Balance sheet'!F10+'Balance sheet'!E10)/2)</f>
        <v/>
      </c>
      <c r="G81" s="15">
        <f>G71/(('Balance sheet'!G10+'Balance sheet'!F10)/2)</f>
        <v/>
      </c>
      <c r="H81" s="15">
        <f>H71/(('Balance sheet'!H10+'Balance sheet'!G10)/2)</f>
        <v/>
      </c>
      <c r="I81" s="15">
        <f>I71/(('Balance sheet'!I10+'Balance sheet'!H10)/2)</f>
        <v/>
      </c>
    </row>
    <row r="83">
      <c r="A83" s="4" t="inlineStr">
        <is>
          <t>CORE EARNINGS  (one-off items removed - do not take a run-rate off the reported line)</t>
        </is>
      </c>
      <c r="B83" s="5" t="n"/>
      <c r="C83" s="5" t="n"/>
      <c r="D83" s="5" t="n"/>
      <c r="E83" s="5" t="n"/>
      <c r="F83" s="5" t="n"/>
      <c r="G83" s="5" t="n"/>
      <c r="H83" s="5" t="n"/>
      <c r="I83" s="5" t="n"/>
    </row>
    <row r="84">
      <c r="A84" s="6" t="inlineStr">
        <is>
          <t>Reported profit before tax</t>
        </is>
      </c>
      <c r="B84" s="7">
        <f>B68</f>
        <v/>
      </c>
      <c r="C84" s="7">
        <f>C68</f>
        <v/>
      </c>
      <c r="D84" s="7">
        <f>D68</f>
        <v/>
      </c>
      <c r="E84" s="7">
        <f>E68</f>
        <v/>
      </c>
      <c r="F84" s="7">
        <f>F68</f>
        <v/>
      </c>
      <c r="G84" s="7">
        <f>G68</f>
        <v/>
      </c>
      <c r="H84" s="7">
        <f>H68</f>
        <v/>
      </c>
      <c r="I84" s="7">
        <f>I68</f>
        <v/>
      </c>
    </row>
    <row r="85">
      <c r="A85" s="6" t="inlineStr">
        <is>
          <t>Less: one-off gains in other income</t>
        </is>
      </c>
      <c r="B85" s="7">
        <f>-B30</f>
        <v/>
      </c>
      <c r="C85" s="7">
        <f>-C30</f>
        <v/>
      </c>
      <c r="D85" s="7">
        <f>-D30</f>
        <v/>
      </c>
      <c r="E85" s="7">
        <f>-E30</f>
        <v/>
      </c>
      <c r="F85" s="7">
        <f>-F30</f>
        <v/>
      </c>
      <c r="G85" s="7">
        <f>-G30</f>
        <v/>
      </c>
      <c r="H85" s="7">
        <f>-H30</f>
        <v/>
      </c>
      <c r="I85" s="7">
        <f>-I30</f>
        <v/>
      </c>
    </row>
    <row r="86">
      <c r="A86" s="6" t="inlineStr">
        <is>
          <t>Add back: floating provisions created</t>
        </is>
      </c>
      <c r="B86" s="7">
        <f>B64</f>
        <v/>
      </c>
      <c r="C86" s="7">
        <f>C64</f>
        <v/>
      </c>
      <c r="D86" s="7">
        <f>D64</f>
        <v/>
      </c>
      <c r="E86" s="7">
        <f>E64</f>
        <v/>
      </c>
      <c r="F86" s="7">
        <f>F64</f>
        <v/>
      </c>
      <c r="G86" s="7">
        <f>G64</f>
        <v/>
      </c>
      <c r="H86" s="7">
        <f>H64</f>
        <v/>
      </c>
      <c r="I86" s="7">
        <f>I64</f>
        <v/>
      </c>
    </row>
    <row r="87">
      <c r="A87" s="11" t="inlineStr">
        <is>
          <t>CORE PROFIT BEFORE TAX</t>
        </is>
      </c>
      <c r="B87" s="12">
        <f>SUM(B84:B86)</f>
        <v/>
      </c>
      <c r="C87" s="12">
        <f>SUM(C84:C86)</f>
        <v/>
      </c>
      <c r="D87" s="12">
        <f>SUM(D84:D86)</f>
        <v/>
      </c>
      <c r="E87" s="12">
        <f>SUM(E84:E86)</f>
        <v/>
      </c>
      <c r="F87" s="12">
        <f>SUM(F84:F86)</f>
        <v/>
      </c>
      <c r="G87" s="12">
        <f>SUM(G84:G86)</f>
        <v/>
      </c>
      <c r="H87" s="12">
        <f>SUM(H84:H86)</f>
        <v/>
      </c>
      <c r="I87" s="12">
        <f>SUM(I84:I86)</f>
        <v/>
      </c>
    </row>
    <row r="88">
      <c r="A88" s="6" t="inlineStr">
        <is>
          <t>Core net profit (at the effective tax rate)</t>
        </is>
      </c>
      <c r="B88" s="7">
        <f>B87*(1-B70)</f>
        <v/>
      </c>
      <c r="C88" s="7">
        <f>C87*(1-C70)</f>
        <v/>
      </c>
      <c r="D88" s="7">
        <f>D87*(1-D70)</f>
        <v/>
      </c>
      <c r="E88" s="7">
        <f>E87*(1-E70)</f>
        <v/>
      </c>
      <c r="F88" s="7">
        <f>F87*(1-F70)</f>
        <v/>
      </c>
      <c r="G88" s="7">
        <f>G87*(1-G70)</f>
        <v/>
      </c>
      <c r="H88" s="7">
        <f>H87*(1-H70)</f>
        <v/>
      </c>
      <c r="I88" s="7">
        <f>I87*(1-I70)</f>
        <v/>
      </c>
    </row>
    <row r="89">
      <c r="A89" s="6" t="inlineStr">
        <is>
          <t>Core earnings per share (INR)</t>
        </is>
      </c>
      <c r="B89" s="25">
        <f>B88/B75*1000</f>
        <v/>
      </c>
      <c r="C89" s="25">
        <f>C88/C75*1000</f>
        <v/>
      </c>
      <c r="D89" s="25">
        <f>D88/D75*1000</f>
        <v/>
      </c>
      <c r="E89" s="25">
        <f>E88/E75*1000</f>
        <v/>
      </c>
      <c r="F89" s="25">
        <f>F88/F75*1000</f>
        <v/>
      </c>
      <c r="G89" s="25">
        <f>G88/G75*1000</f>
        <v/>
      </c>
      <c r="H89" s="25">
        <f>H88/H75*1000</f>
        <v/>
      </c>
      <c r="I89" s="25">
        <f>I88/I75*1000</f>
        <v/>
      </c>
    </row>
    <row r="91">
      <c r="A91" s="18" t="inlineStr">
        <is>
          <t>FY2024 effective tax rate of 14.2% is NOT repeatable: the FY2024 charge is net of an INR 63.3bn write-back of prior-year tax provision. Normalised FY2024 rate approximately 23.1%. FY2026 rate of 21.5% is likewise net of an INR 11.4bn write-back. Projections use a normalised 24.5%.</t>
        </is>
      </c>
    </row>
    <row r="92">
      <c r="A92" s="18" t="inlineStr">
        <is>
          <t>FY2024 and FY2026 each carry a discretionary floating provision (INR 109.0bn and INR 90.0bn); FY2025 carries none. Reported provisions therefore swing violently between years. The core earnings block above strips both the floating provisions and the divestment gains.</t>
        </is>
      </c>
    </row>
    <row r="93">
      <c r="A93" s="2" t="inlineStr">
        <is>
          <t>Non-employee operating cost lines are each grown at the single driver on row 50. Depreciation is included in that group; it is added back in the cash flow statement.</t>
        </is>
      </c>
    </row>
    <row r="94">
      <c r="A94" s="2" t="inlineStr">
        <is>
          <t>Q1 FY2027 reviewed interim (quarter ended 30 June 2026), for calibration: net interest income INR 335.3bn (+6.7% YoY), net revenue INR 463.6bn, operating expenses INR 181.9bn, provisions INR 30.6bn, profit after tax INR 190.6bn, EPS INR 12.4, core cost-to-income 39.2%, RoA 1.85%, RoE 13.8%.</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I77"/>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58"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c r="A1" s="1" t="inlineStr">
        <is>
          <t>HDFC Bank Limited  -  Standalone Balance Sheet</t>
        </is>
      </c>
    </row>
    <row r="2">
      <c r="A2" s="2" t="inlineStr">
        <is>
          <t>INR billion   |   fiscal year ends 31 March   |   FY2024A-FY2026A audited standalone Indian GAAP, FY2027E-FY2031E projected   |   Blue = driver assumption (editable)   Black = actual or formula   Green = cross-sheet link   Red = structural-break flag   |   Projections: cash and balances with the Reserve Bank of India is the balancing item</t>
        </is>
      </c>
    </row>
    <row r="4">
      <c r="B4" s="3" t="inlineStr">
        <is>
          <t>FY2024A</t>
        </is>
      </c>
      <c r="C4" s="3" t="inlineStr">
        <is>
          <t>FY2025A</t>
        </is>
      </c>
      <c r="D4" s="3" t="inlineStr">
        <is>
          <t>FY2026A</t>
        </is>
      </c>
      <c r="E4" s="3" t="inlineStr">
        <is>
          <t>FY2027E</t>
        </is>
      </c>
      <c r="F4" s="3" t="inlineStr">
        <is>
          <t>FY2028E</t>
        </is>
      </c>
      <c r="G4" s="3" t="inlineStr">
        <is>
          <t>FY2029E</t>
        </is>
      </c>
      <c r="H4" s="3" t="inlineStr">
        <is>
          <t>FY2030E</t>
        </is>
      </c>
      <c r="I4" s="3" t="inlineStr">
        <is>
          <t>FY2031E</t>
        </is>
      </c>
    </row>
    <row r="6">
      <c r="A6" s="4" t="inlineStr">
        <is>
          <t>CAPITAL AND LIABILITIES</t>
        </is>
      </c>
      <c r="B6" s="5" t="n"/>
      <c r="C6" s="5" t="n"/>
      <c r="D6" s="5" t="n"/>
      <c r="E6" s="5" t="n"/>
      <c r="F6" s="5" t="n"/>
      <c r="G6" s="5" t="n"/>
      <c r="H6" s="5" t="n"/>
      <c r="I6" s="5" t="n"/>
    </row>
    <row r="7">
      <c r="A7" s="6" t="inlineStr">
        <is>
          <t>Share capital (face value INR 1 per share, as reported)</t>
        </is>
      </c>
      <c r="B7" s="20" t="n">
        <v>7.596911</v>
      </c>
      <c r="C7" s="20" t="n">
        <v>7.652222</v>
      </c>
      <c r="D7" s="20" t="n">
        <v>15.393368</v>
      </c>
      <c r="E7" s="20">
        <f>E45/1000</f>
        <v/>
      </c>
      <c r="F7" s="20">
        <f>F45/1000</f>
        <v/>
      </c>
      <c r="G7" s="20">
        <f>G45/1000</f>
        <v/>
      </c>
      <c r="H7" s="20">
        <f>H45/1000</f>
        <v/>
      </c>
      <c r="I7" s="20">
        <f>I45/1000</f>
        <v/>
      </c>
    </row>
    <row r="8">
      <c r="A8" s="6" t="inlineStr">
        <is>
          <t>Employees stock options and units outstanding</t>
        </is>
      </c>
      <c r="B8" s="7" t="n">
        <v>26.527161</v>
      </c>
      <c r="C8" s="7" t="n">
        <v>38.051944</v>
      </c>
      <c r="D8" s="7" t="n">
        <v>45.451113</v>
      </c>
      <c r="E8" s="10" t="n">
        <v>48</v>
      </c>
      <c r="F8" s="10" t="n">
        <v>50</v>
      </c>
      <c r="G8" s="10" t="n">
        <v>52</v>
      </c>
      <c r="H8" s="10" t="n">
        <v>54</v>
      </c>
      <c r="I8" s="10" t="n">
        <v>56</v>
      </c>
    </row>
    <row r="9">
      <c r="A9" s="6" t="inlineStr">
        <is>
          <t>Reserves and surplus</t>
        </is>
      </c>
      <c r="B9" s="7" t="n">
        <v>4368.333979</v>
      </c>
      <c r="C9" s="7" t="n">
        <v>4968.542229</v>
      </c>
      <c r="D9" s="7" t="n">
        <v>5568.164645</v>
      </c>
      <c r="E9" s="7">
        <f>E10-E7-E8</f>
        <v/>
      </c>
      <c r="F9" s="7">
        <f>F10-F7-F8</f>
        <v/>
      </c>
      <c r="G9" s="7">
        <f>G10-G7-G8</f>
        <v/>
      </c>
      <c r="H9" s="7">
        <f>H10-H7-H8</f>
        <v/>
      </c>
      <c r="I9" s="7">
        <f>I10-I7-I8</f>
        <v/>
      </c>
    </row>
    <row r="10">
      <c r="A10" s="11" t="inlineStr">
        <is>
          <t>NET WORTH</t>
        </is>
      </c>
      <c r="B10" s="12" t="n">
        <v>4402.458051</v>
      </c>
      <c r="C10" s="12" t="n">
        <v>5014.246395</v>
      </c>
      <c r="D10" s="12" t="n">
        <v>5629.009126</v>
      </c>
      <c r="E10" s="12">
        <f>D10+'Income statement'!E71-'Income statement'!E77*'Income statement'!E75/1000+E14</f>
        <v/>
      </c>
      <c r="F10" s="12">
        <f>E10+'Income statement'!F71-'Income statement'!F77*'Income statement'!F75/1000+F14</f>
        <v/>
      </c>
      <c r="G10" s="12">
        <f>F10+'Income statement'!G71-'Income statement'!G77*'Income statement'!G75/1000+G14</f>
        <v/>
      </c>
      <c r="H10" s="12">
        <f>G10+'Income statement'!H71-'Income statement'!H77*'Income statement'!H75/1000+H14</f>
        <v/>
      </c>
      <c r="I10" s="12">
        <f>H10+'Income statement'!I71-'Income statement'!I77*'Income statement'!I75/1000+I14</f>
        <v/>
      </c>
    </row>
    <row r="11">
      <c r="A11" s="28" t="inlineStr">
        <is>
          <t xml:space="preserve">   Net worth roll-forward: opening balance</t>
        </is>
      </c>
      <c r="E11" s="7">
        <f>D10</f>
        <v/>
      </c>
      <c r="F11" s="7">
        <f>E10</f>
        <v/>
      </c>
      <c r="G11" s="7">
        <f>F10</f>
        <v/>
      </c>
      <c r="H11" s="7">
        <f>G10</f>
        <v/>
      </c>
      <c r="I11" s="7">
        <f>H10</f>
        <v/>
      </c>
    </row>
    <row r="12">
      <c r="A12" s="28" t="inlineStr">
        <is>
          <t xml:space="preserve">   add: net profit for the year</t>
        </is>
      </c>
      <c r="E12" s="19">
        <f>'Income statement'!E71</f>
        <v/>
      </c>
      <c r="F12" s="19">
        <f>'Income statement'!F71</f>
        <v/>
      </c>
      <c r="G12" s="19">
        <f>'Income statement'!G71</f>
        <v/>
      </c>
      <c r="H12" s="19">
        <f>'Income statement'!H71</f>
        <v/>
      </c>
      <c r="I12" s="19">
        <f>'Income statement'!I71</f>
        <v/>
      </c>
    </row>
    <row r="13">
      <c r="A13" s="28" t="inlineStr">
        <is>
          <t xml:space="preserve">   less: dividends declared for the year</t>
        </is>
      </c>
      <c r="E13" s="19">
        <f>-'Income statement'!E77*'Income statement'!E75/1000</f>
        <v/>
      </c>
      <c r="F13" s="19">
        <f>-'Income statement'!F77*'Income statement'!F75/1000</f>
        <v/>
      </c>
      <c r="G13" s="19">
        <f>-'Income statement'!G77*'Income statement'!G75/1000</f>
        <v/>
      </c>
      <c r="H13" s="19">
        <f>-'Income statement'!H77*'Income statement'!H75/1000</f>
        <v/>
      </c>
      <c r="I13" s="19">
        <f>-'Income statement'!I77*'Income statement'!I75/1000</f>
        <v/>
      </c>
    </row>
    <row r="14">
      <c r="A14" s="28" t="inlineStr">
        <is>
          <t xml:space="preserve">   add: proceeds from share capital and ESOP exercises  (driver)</t>
        </is>
      </c>
      <c r="E14" s="10" t="n">
        <v>55</v>
      </c>
      <c r="F14" s="10" t="n">
        <v>57</v>
      </c>
      <c r="G14" s="10" t="n">
        <v>59</v>
      </c>
      <c r="H14" s="10" t="n">
        <v>61</v>
      </c>
      <c r="I14" s="10" t="n">
        <v>63</v>
      </c>
    </row>
    <row r="15">
      <c r="A15" s="6" t="inlineStr">
        <is>
          <t>Deposits</t>
        </is>
      </c>
      <c r="B15" s="19">
        <f>'Revenue model'!B7</f>
        <v/>
      </c>
      <c r="C15" s="19">
        <f>'Revenue model'!C7</f>
        <v/>
      </c>
      <c r="D15" s="19">
        <f>'Revenue model'!D7</f>
        <v/>
      </c>
      <c r="E15" s="19">
        <f>'Revenue model'!E7</f>
        <v/>
      </c>
      <c r="F15" s="19">
        <f>'Revenue model'!F7</f>
        <v/>
      </c>
      <c r="G15" s="19">
        <f>'Revenue model'!G7</f>
        <v/>
      </c>
      <c r="H15" s="19">
        <f>'Revenue model'!H7</f>
        <v/>
      </c>
      <c r="I15" s="19">
        <f>'Revenue model'!I7</f>
        <v/>
      </c>
    </row>
    <row r="16">
      <c r="A16" s="6" t="inlineStr">
        <is>
          <t>Borrowings</t>
        </is>
      </c>
      <c r="B16" s="19">
        <f>'Revenue model'!B12</f>
        <v/>
      </c>
      <c r="C16" s="19">
        <f>'Revenue model'!C12</f>
        <v/>
      </c>
      <c r="D16" s="19">
        <f>'Revenue model'!D12</f>
        <v/>
      </c>
      <c r="E16" s="19">
        <f>'Revenue model'!E12</f>
        <v/>
      </c>
      <c r="F16" s="19">
        <f>'Revenue model'!F12</f>
        <v/>
      </c>
      <c r="G16" s="19">
        <f>'Revenue model'!G12</f>
        <v/>
      </c>
      <c r="H16" s="19">
        <f>'Revenue model'!H12</f>
        <v/>
      </c>
      <c r="I16" s="19">
        <f>'Revenue model'!I12</f>
        <v/>
      </c>
    </row>
    <row r="17">
      <c r="A17" s="6" t="inlineStr">
        <is>
          <t>Other liabilities and provisions</t>
        </is>
      </c>
      <c r="B17" s="7" t="n">
        <v>1354.379303</v>
      </c>
      <c r="C17" s="7" t="n">
        <v>1461.285166</v>
      </c>
      <c r="D17" s="7" t="n">
        <v>2073.403061</v>
      </c>
      <c r="E17" s="7">
        <f>E15*E18</f>
        <v/>
      </c>
      <c r="F17" s="7">
        <f>F15*F18</f>
        <v/>
      </c>
      <c r="G17" s="7">
        <f>G15*G18</f>
        <v/>
      </c>
      <c r="H17" s="7">
        <f>H15*H18</f>
        <v/>
      </c>
      <c r="I17" s="7">
        <f>I15*I18</f>
        <v/>
      </c>
    </row>
    <row r="18">
      <c r="A18" s="6" t="inlineStr">
        <is>
          <t xml:space="preserve">   Other liabilities as % of deposits</t>
        </is>
      </c>
      <c r="B18" s="8">
        <f>B17/B15</f>
        <v/>
      </c>
      <c r="C18" s="8">
        <f>C17/C15</f>
        <v/>
      </c>
      <c r="D18" s="8">
        <f>D17/D15</f>
        <v/>
      </c>
      <c r="E18" s="9" t="n">
        <v>0.064</v>
      </c>
      <c r="F18" s="9" t="n">
        <v>0.063</v>
      </c>
      <c r="G18" s="9" t="n">
        <v>0.062</v>
      </c>
      <c r="H18" s="9" t="n">
        <v>0.062</v>
      </c>
      <c r="I18" s="9" t="n">
        <v>0.062</v>
      </c>
    </row>
    <row r="19">
      <c r="A19" s="11" t="inlineStr">
        <is>
          <t>TOTAL CAPITAL AND LIABILITIES</t>
        </is>
      </c>
      <c r="B19" s="12">
        <f>B10+B15+B16+B17</f>
        <v/>
      </c>
      <c r="C19" s="12">
        <f>C10+C15+C16+C17</f>
        <v/>
      </c>
      <c r="D19" s="12">
        <f>D10+D15+D16+D17</f>
        <v/>
      </c>
      <c r="E19" s="12">
        <f>E10+E15+E16+E17</f>
        <v/>
      </c>
      <c r="F19" s="12">
        <f>F10+F15+F16+F17</f>
        <v/>
      </c>
      <c r="G19" s="12">
        <f>G10+G15+G16+G17</f>
        <v/>
      </c>
      <c r="H19" s="12">
        <f>H10+H15+H16+H17</f>
        <v/>
      </c>
      <c r="I19" s="12">
        <f>I10+I15+I16+I17</f>
        <v/>
      </c>
    </row>
    <row r="21">
      <c r="A21" s="4" t="inlineStr">
        <is>
          <t>ASSETS</t>
        </is>
      </c>
      <c r="B21" s="5" t="n"/>
      <c r="C21" s="5" t="n"/>
      <c r="D21" s="5" t="n"/>
      <c r="E21" s="5" t="n"/>
      <c r="F21" s="5" t="n"/>
      <c r="G21" s="5" t="n"/>
      <c r="H21" s="5" t="n"/>
      <c r="I21" s="5" t="n"/>
    </row>
    <row r="22">
      <c r="A22" s="6" t="inlineStr">
        <is>
          <t>Cash and balances with the Reserve Bank of India   (balancing item)</t>
        </is>
      </c>
      <c r="B22" s="7" t="n">
        <v>1786.832228</v>
      </c>
      <c r="C22" s="7" t="n">
        <v>1443.550296</v>
      </c>
      <c r="D22" s="7" t="n">
        <v>2006.793735</v>
      </c>
      <c r="E22" s="7">
        <f>E19-SUM(E25:E29)</f>
        <v/>
      </c>
      <c r="F22" s="7">
        <f>F19-SUM(F25:F29)</f>
        <v/>
      </c>
      <c r="G22" s="7">
        <f>G19-SUM(G25:G29)</f>
        <v/>
      </c>
      <c r="H22" s="7">
        <f>H19-SUM(H25:H29)</f>
        <v/>
      </c>
      <c r="I22" s="7">
        <f>I19-SUM(I25:I29)</f>
        <v/>
      </c>
    </row>
    <row r="23">
      <c r="A23" s="6" t="inlineStr">
        <is>
          <t xml:space="preserve">   Cash and RBI balances as % of deposits  (memo)</t>
        </is>
      </c>
      <c r="B23" s="8">
        <f>B22/B15</f>
        <v/>
      </c>
      <c r="C23" s="8">
        <f>C22/C15</f>
        <v/>
      </c>
      <c r="D23" s="8">
        <f>D22/D15</f>
        <v/>
      </c>
      <c r="E23" s="8">
        <f>E22/E15</f>
        <v/>
      </c>
      <c r="F23" s="8">
        <f>F22/F15</f>
        <v/>
      </c>
      <c r="G23" s="8">
        <f>G22/G15</f>
        <v/>
      </c>
      <c r="H23" s="8">
        <f>H22/H15</f>
        <v/>
      </c>
      <c r="I23" s="8">
        <f>I22/I15</f>
        <v/>
      </c>
    </row>
    <row r="24">
      <c r="A24" s="28" t="inlineStr">
        <is>
          <t xml:space="preserve">   Cash reserve ratio requirement (RBI, % of net demand and time liabilities)</t>
        </is>
      </c>
      <c r="B24" s="13" t="n">
        <v>0.045</v>
      </c>
      <c r="C24" s="13" t="n">
        <v>0.045</v>
      </c>
      <c r="D24" s="13" t="n">
        <v>0.03</v>
      </c>
      <c r="E24" s="14" t="n">
        <v>0.03</v>
      </c>
      <c r="F24" s="14" t="n">
        <v>0.03</v>
      </c>
      <c r="G24" s="14" t="n">
        <v>0.03</v>
      </c>
      <c r="H24" s="14" t="n">
        <v>0.03</v>
      </c>
      <c r="I24" s="14" t="n">
        <v>0.03</v>
      </c>
    </row>
    <row r="25">
      <c r="A25" s="6" t="inlineStr">
        <is>
          <t>Balances with banks and money at call and short notice</t>
        </is>
      </c>
      <c r="B25" s="19">
        <f>'Revenue model'!B24</f>
        <v/>
      </c>
      <c r="C25" s="19">
        <f>'Revenue model'!C24</f>
        <v/>
      </c>
      <c r="D25" s="19">
        <f>'Revenue model'!D24</f>
        <v/>
      </c>
      <c r="E25" s="19">
        <f>'Revenue model'!E24</f>
        <v/>
      </c>
      <c r="F25" s="19">
        <f>'Revenue model'!F24</f>
        <v/>
      </c>
      <c r="G25" s="19">
        <f>'Revenue model'!G24</f>
        <v/>
      </c>
      <c r="H25" s="19">
        <f>'Revenue model'!H24</f>
        <v/>
      </c>
      <c r="I25" s="19">
        <f>'Revenue model'!I24</f>
        <v/>
      </c>
    </row>
    <row r="26">
      <c r="A26" s="6" t="inlineStr">
        <is>
          <t>Investments, net</t>
        </is>
      </c>
      <c r="B26" s="19">
        <f>'Revenue model'!B22</f>
        <v/>
      </c>
      <c r="C26" s="19">
        <f>'Revenue model'!C22</f>
        <v/>
      </c>
      <c r="D26" s="19">
        <f>'Revenue model'!D22</f>
        <v/>
      </c>
      <c r="E26" s="19">
        <f>'Revenue model'!E22</f>
        <v/>
      </c>
      <c r="F26" s="19">
        <f>'Revenue model'!F22</f>
        <v/>
      </c>
      <c r="G26" s="19">
        <f>'Revenue model'!G22</f>
        <v/>
      </c>
      <c r="H26" s="19">
        <f>'Revenue model'!H22</f>
        <v/>
      </c>
      <c r="I26" s="19">
        <f>'Revenue model'!I22</f>
        <v/>
      </c>
    </row>
    <row r="27">
      <c r="A27" s="6" t="inlineStr">
        <is>
          <t>Advances, net</t>
        </is>
      </c>
      <c r="B27" s="19">
        <f>'Revenue model'!B19</f>
        <v/>
      </c>
      <c r="C27" s="19">
        <f>'Revenue model'!C19</f>
        <v/>
      </c>
      <c r="D27" s="19">
        <f>'Revenue model'!D19</f>
        <v/>
      </c>
      <c r="E27" s="19">
        <f>'Revenue model'!E19</f>
        <v/>
      </c>
      <c r="F27" s="19">
        <f>'Revenue model'!F19</f>
        <v/>
      </c>
      <c r="G27" s="19">
        <f>'Revenue model'!G19</f>
        <v/>
      </c>
      <c r="H27" s="19">
        <f>'Revenue model'!H19</f>
        <v/>
      </c>
      <c r="I27" s="19">
        <f>'Revenue model'!I19</f>
        <v/>
      </c>
    </row>
    <row r="28">
      <c r="A28" s="6" t="inlineStr">
        <is>
          <t>Fixed assets, net</t>
        </is>
      </c>
      <c r="B28" s="7" t="n">
        <v>113.989878</v>
      </c>
      <c r="C28" s="7" t="n">
        <v>136.553987</v>
      </c>
      <c r="D28" s="7" t="n">
        <v>147.246364</v>
      </c>
      <c r="E28" s="10" t="n">
        <v>157</v>
      </c>
      <c r="F28" s="10" t="n">
        <v>168</v>
      </c>
      <c r="G28" s="10" t="n">
        <v>179</v>
      </c>
      <c r="H28" s="10" t="n">
        <v>191</v>
      </c>
      <c r="I28" s="10" t="n">
        <v>204</v>
      </c>
    </row>
    <row r="29">
      <c r="A29" s="6" t="inlineStr">
        <is>
          <t>Other assets</t>
        </is>
      </c>
      <c r="B29" s="7" t="n">
        <v>1998.002035</v>
      </c>
      <c r="C29" s="7" t="n">
        <v>2010.04584</v>
      </c>
      <c r="D29" s="7" t="n">
        <v>2303.276134</v>
      </c>
      <c r="E29" s="7">
        <f>E15*E30</f>
        <v/>
      </c>
      <c r="F29" s="7">
        <f>F15*F30</f>
        <v/>
      </c>
      <c r="G29" s="7">
        <f>G15*G30</f>
        <v/>
      </c>
      <c r="H29" s="7">
        <f>H15*H30</f>
        <v/>
      </c>
      <c r="I29" s="7">
        <f>I15*I30</f>
        <v/>
      </c>
    </row>
    <row r="30">
      <c r="A30" s="6" t="inlineStr">
        <is>
          <t xml:space="preserve">   Other assets as % of deposits</t>
        </is>
      </c>
      <c r="B30" s="8">
        <f>B29/B15</f>
        <v/>
      </c>
      <c r="C30" s="8">
        <f>C29/C15</f>
        <v/>
      </c>
      <c r="D30" s="8">
        <f>D29/D15</f>
        <v/>
      </c>
      <c r="E30" s="9" t="n">
        <v>0.07199999999999999</v>
      </c>
      <c r="F30" s="9" t="n">
        <v>0.07199999999999999</v>
      </c>
      <c r="G30" s="9" t="n">
        <v>0.07199999999999999</v>
      </c>
      <c r="H30" s="9" t="n">
        <v>0.07199999999999999</v>
      </c>
      <c r="I30" s="9" t="n">
        <v>0.07199999999999999</v>
      </c>
    </row>
    <row r="31">
      <c r="A31" s="11" t="inlineStr">
        <is>
          <t>TOTAL ASSETS</t>
        </is>
      </c>
      <c r="B31" s="12">
        <f>B22+SUM(B25:B29)</f>
        <v/>
      </c>
      <c r="C31" s="12">
        <f>C22+SUM(C25:C29)</f>
        <v/>
      </c>
      <c r="D31" s="12">
        <f>D22+SUM(D25:D29)</f>
        <v/>
      </c>
      <c r="E31" s="12">
        <f>E22+SUM(E25:E29)</f>
        <v/>
      </c>
      <c r="F31" s="12">
        <f>F22+SUM(F25:F29)</f>
        <v/>
      </c>
      <c r="G31" s="12">
        <f>G22+SUM(G25:G29)</f>
        <v/>
      </c>
      <c r="H31" s="12">
        <f>H22+SUM(H25:H29)</f>
        <v/>
      </c>
      <c r="I31" s="12">
        <f>I22+SUM(I25:I29)</f>
        <v/>
      </c>
    </row>
    <row r="33">
      <c r="A33" s="11" t="inlineStr">
        <is>
          <t>BALANCE CHECK  (total assets less total capital and liabilities - must be nil)</t>
        </is>
      </c>
      <c r="B33" s="29">
        <f>B31-B19</f>
        <v/>
      </c>
      <c r="C33" s="29">
        <f>C31-C19</f>
        <v/>
      </c>
      <c r="D33" s="29">
        <f>D31-D19</f>
        <v/>
      </c>
      <c r="E33" s="29">
        <f>E31-E19</f>
        <v/>
      </c>
      <c r="F33" s="29">
        <f>F31-F19</f>
        <v/>
      </c>
      <c r="G33" s="29">
        <f>G31-G19</f>
        <v/>
      </c>
      <c r="H33" s="29">
        <f>H31-H19</f>
        <v/>
      </c>
      <c r="I33" s="29">
        <f>I31-I19</f>
        <v/>
      </c>
    </row>
    <row r="35">
      <c r="A35" s="4" t="inlineStr">
        <is>
          <t>DEPOSIT AND ADVANCE COMPOSITION  (memo)</t>
        </is>
      </c>
      <c r="B35" s="5" t="n"/>
      <c r="C35" s="5" t="n"/>
      <c r="D35" s="5" t="n"/>
      <c r="E35" s="5" t="n"/>
      <c r="F35" s="5" t="n"/>
      <c r="G35" s="5" t="n"/>
      <c r="H35" s="5" t="n"/>
      <c r="I35" s="5" t="n"/>
    </row>
    <row r="36">
      <c r="A36" s="6" t="inlineStr">
        <is>
          <t>Demand deposits (audited disclosure; the model drives CASA in aggregate)</t>
        </is>
      </c>
      <c r="B36" s="7" t="n">
        <v>3100.157</v>
      </c>
      <c r="C36" s="7" t="n">
        <v>3140.936</v>
      </c>
      <c r="D36" s="7" t="n">
        <v>3544.953</v>
      </c>
    </row>
    <row r="37">
      <c r="A37" s="6" t="inlineStr">
        <is>
          <t>Savings bank deposits (audited disclosure)</t>
        </is>
      </c>
      <c r="B37" s="7" t="n">
        <v>5987.473</v>
      </c>
      <c r="C37" s="7" t="n">
        <v>6304.666</v>
      </c>
      <c r="D37" s="7" t="n">
        <v>7058.019</v>
      </c>
    </row>
    <row r="38">
      <c r="A38" s="6" t="inlineStr">
        <is>
          <t>CASA deposits</t>
        </is>
      </c>
      <c r="B38" s="19">
        <f>'Revenue model'!B10</f>
        <v/>
      </c>
      <c r="C38" s="19">
        <f>'Revenue model'!C10</f>
        <v/>
      </c>
      <c r="D38" s="19">
        <f>'Revenue model'!D10</f>
        <v/>
      </c>
      <c r="E38" s="19">
        <f>'Revenue model'!E10</f>
        <v/>
      </c>
      <c r="F38" s="19">
        <f>'Revenue model'!F10</f>
        <v/>
      </c>
      <c r="G38" s="19">
        <f>'Revenue model'!G10</f>
        <v/>
      </c>
      <c r="H38" s="19">
        <f>'Revenue model'!H10</f>
        <v/>
      </c>
      <c r="I38" s="19">
        <f>'Revenue model'!I10</f>
        <v/>
      </c>
    </row>
    <row r="39">
      <c r="A39" s="6" t="inlineStr">
        <is>
          <t>Term deposits</t>
        </is>
      </c>
      <c r="B39" s="19">
        <f>'Revenue model'!B11</f>
        <v/>
      </c>
      <c r="C39" s="19">
        <f>'Revenue model'!C11</f>
        <v/>
      </c>
      <c r="D39" s="19">
        <f>'Revenue model'!D11</f>
        <v/>
      </c>
      <c r="E39" s="19">
        <f>'Revenue model'!E11</f>
        <v/>
      </c>
      <c r="F39" s="19">
        <f>'Revenue model'!F11</f>
        <v/>
      </c>
      <c r="G39" s="19">
        <f>'Revenue model'!G11</f>
        <v/>
      </c>
      <c r="H39" s="19">
        <f>'Revenue model'!H11</f>
        <v/>
      </c>
      <c r="I39" s="19">
        <f>'Revenue model'!I11</f>
        <v/>
      </c>
    </row>
    <row r="40">
      <c r="A40" s="6" t="inlineStr">
        <is>
          <t xml:space="preserve">   CASA ratio %</t>
        </is>
      </c>
      <c r="B40" s="8">
        <f>B38/B15</f>
        <v/>
      </c>
      <c r="C40" s="8">
        <f>C38/C15</f>
        <v/>
      </c>
      <c r="D40" s="8">
        <f>D38/D15</f>
        <v/>
      </c>
      <c r="E40" s="8">
        <f>E38/E15</f>
        <v/>
      </c>
      <c r="F40" s="8">
        <f>F38/F15</f>
        <v/>
      </c>
      <c r="G40" s="8">
        <f>G38/G15</f>
        <v/>
      </c>
      <c r="H40" s="8">
        <f>H38/H15</f>
        <v/>
      </c>
      <c r="I40" s="8">
        <f>I38/I15</f>
        <v/>
      </c>
    </row>
    <row r="41">
      <c r="A41" s="6" t="inlineStr">
        <is>
          <t>Gross advances (standard plus non-performing)</t>
        </is>
      </c>
      <c r="B41" s="7" t="n">
        <v>25079.443</v>
      </c>
      <c r="C41" s="7" t="n">
        <v>26435.108</v>
      </c>
      <c r="D41" s="7" t="n">
        <v>29600.579</v>
      </c>
      <c r="E41" s="7">
        <f>E27/$D$27*$D$41</f>
        <v/>
      </c>
      <c r="F41" s="7">
        <f>F27/$D$27*$D$41</f>
        <v/>
      </c>
      <c r="G41" s="7">
        <f>G27/$D$27*$D$41</f>
        <v/>
      </c>
      <c r="H41" s="7">
        <f>H27/$D$27*$D$41</f>
        <v/>
      </c>
      <c r="I41" s="7">
        <f>I27/$D$27*$D$41</f>
        <v/>
      </c>
    </row>
    <row r="42">
      <c r="A42" s="6" t="inlineStr">
        <is>
          <t xml:space="preserve">   Loan-to-deposit ratio % (net advances / deposits)</t>
        </is>
      </c>
      <c r="B42" s="8">
        <f>B27/B15</f>
        <v/>
      </c>
      <c r="C42" s="8">
        <f>C27/C15</f>
        <v/>
      </c>
      <c r="D42" s="8">
        <f>D27/D15</f>
        <v/>
      </c>
      <c r="E42" s="8">
        <f>E27/E15</f>
        <v/>
      </c>
      <c r="F42" s="8">
        <f>F27/F15</f>
        <v/>
      </c>
      <c r="G42" s="8">
        <f>G27/G15</f>
        <v/>
      </c>
      <c r="H42" s="8">
        <f>H27/H15</f>
        <v/>
      </c>
      <c r="I42" s="8">
        <f>I27/I15</f>
        <v/>
      </c>
    </row>
    <row r="43">
      <c r="A43" s="6" t="inlineStr">
        <is>
          <t>Contingent liabilities</t>
        </is>
      </c>
      <c r="B43" s="7" t="n">
        <v>22967.583363</v>
      </c>
      <c r="C43" s="7" t="n">
        <v>26474.170018</v>
      </c>
      <c r="D43" s="7" t="n">
        <v>34179.458972</v>
      </c>
      <c r="E43" s="7">
        <f>E31*E44</f>
        <v/>
      </c>
      <c r="F43" s="7">
        <f>F31*F44</f>
        <v/>
      </c>
      <c r="G43" s="7">
        <f>G31*G44</f>
        <v/>
      </c>
      <c r="H43" s="7">
        <f>H31*H44</f>
        <v/>
      </c>
      <c r="I43" s="7">
        <f>I31*I44</f>
        <v/>
      </c>
    </row>
    <row r="44">
      <c r="A44" s="6" t="inlineStr">
        <is>
          <t xml:space="preserve">   Contingent liabilities as % of total assets</t>
        </is>
      </c>
      <c r="B44" s="8">
        <f>B43/B31</f>
        <v/>
      </c>
      <c r="C44" s="8">
        <f>C43/C31</f>
        <v/>
      </c>
      <c r="D44" s="8">
        <f>D43/D31</f>
        <v/>
      </c>
      <c r="E44" s="9" t="n">
        <v>0.78</v>
      </c>
      <c r="F44" s="9" t="n">
        <v>0.78</v>
      </c>
      <c r="G44" s="9" t="n">
        <v>0.78</v>
      </c>
      <c r="H44" s="9" t="n">
        <v>0.78</v>
      </c>
      <c r="I44" s="9" t="n">
        <v>0.78</v>
      </c>
    </row>
    <row r="45">
      <c r="A45" s="6" t="inlineStr">
        <is>
          <t>Period-end shares outstanding, restated for the FY2026 1:1 bonus (m)</t>
        </is>
      </c>
      <c r="B45" s="21" t="n">
        <v>15193.822</v>
      </c>
      <c r="C45" s="21" t="n">
        <v>15304.443</v>
      </c>
      <c r="D45" s="21" t="n">
        <v>15393.368</v>
      </c>
      <c r="E45" s="30">
        <f>'Income statement'!E75</f>
        <v/>
      </c>
      <c r="F45" s="30">
        <f>'Income statement'!F75</f>
        <v/>
      </c>
      <c r="G45" s="30">
        <f>'Income statement'!G75</f>
        <v/>
      </c>
      <c r="H45" s="30">
        <f>'Income statement'!H75</f>
        <v/>
      </c>
      <c r="I45" s="30">
        <f>'Income statement'!I75</f>
        <v/>
      </c>
    </row>
    <row r="46">
      <c r="A46" s="11" t="inlineStr">
        <is>
          <t>Book value per share (INR, restated for the bonus)</t>
        </is>
      </c>
      <c r="B46" s="24">
        <f>B10/B45*1000</f>
        <v/>
      </c>
      <c r="C46" s="24">
        <f>C10/C45*1000</f>
        <v/>
      </c>
      <c r="D46" s="24">
        <f>D10/D45*1000</f>
        <v/>
      </c>
      <c r="E46" s="24">
        <f>E10/E45*1000</f>
        <v/>
      </c>
      <c r="F46" s="24">
        <f>F10/F45*1000</f>
        <v/>
      </c>
      <c r="G46" s="24">
        <f>G10/G45*1000</f>
        <v/>
      </c>
      <c r="H46" s="24">
        <f>H10/H45*1000</f>
        <v/>
      </c>
      <c r="I46" s="24">
        <f>I10/I45*1000</f>
        <v/>
      </c>
    </row>
    <row r="48">
      <c r="A48" s="4" t="inlineStr">
        <is>
          <t>CAPITAL ADEQUACY  (Basel III)</t>
        </is>
      </c>
      <c r="B48" s="5" t="n"/>
      <c r="C48" s="5" t="n"/>
      <c r="D48" s="5" t="n"/>
      <c r="E48" s="5" t="n"/>
      <c r="F48" s="5" t="n"/>
      <c r="G48" s="5" t="n"/>
      <c r="H48" s="5" t="n"/>
      <c r="I48" s="5" t="n"/>
    </row>
    <row r="49">
      <c r="A49" s="6" t="inlineStr">
        <is>
          <t>Total risk-weighted assets</t>
        </is>
      </c>
      <c r="B49" s="21" t="n">
        <v>24680.281</v>
      </c>
      <c r="C49" s="21" t="n">
        <v>26600.039</v>
      </c>
      <c r="D49" s="21" t="n">
        <v>29741.166</v>
      </c>
      <c r="E49" s="21">
        <f>E31*E50</f>
        <v/>
      </c>
      <c r="F49" s="21">
        <f>F31*F50</f>
        <v/>
      </c>
      <c r="G49" s="21">
        <f>G31*G50</f>
        <v/>
      </c>
      <c r="H49" s="21">
        <f>H31*H50</f>
        <v/>
      </c>
      <c r="I49" s="21">
        <f>I31*I50</f>
        <v/>
      </c>
    </row>
    <row r="50">
      <c r="A50" s="6" t="inlineStr">
        <is>
          <t xml:space="preserve">   RWA density (RWA / total assets) %</t>
        </is>
      </c>
      <c r="B50" s="8">
        <f>B49/B31</f>
        <v/>
      </c>
      <c r="C50" s="8">
        <f>C49/C31</f>
        <v/>
      </c>
      <c r="D50" s="8">
        <f>D49/D31</f>
        <v/>
      </c>
      <c r="E50" s="9" t="n">
        <v>0.6850000000000001</v>
      </c>
      <c r="F50" s="9" t="n">
        <v>0.68</v>
      </c>
      <c r="G50" s="9" t="n">
        <v>0.68</v>
      </c>
      <c r="H50" s="9" t="n">
        <v>0.68</v>
      </c>
      <c r="I50" s="9" t="n">
        <v>0.68</v>
      </c>
    </row>
    <row r="51">
      <c r="A51" s="6" t="inlineStr">
        <is>
          <t>CET 1 capital</t>
        </is>
      </c>
      <c r="B51" s="7" t="n">
        <v>4022.318</v>
      </c>
      <c r="C51" s="7" t="n">
        <v>4582.104</v>
      </c>
      <c r="D51" s="7" t="n">
        <v>5140.704</v>
      </c>
      <c r="E51" s="7">
        <f>E10*E52</f>
        <v/>
      </c>
      <c r="F51" s="7">
        <f>F10*F52</f>
        <v/>
      </c>
      <c r="G51" s="7">
        <f>G10*G52</f>
        <v/>
      </c>
      <c r="H51" s="7">
        <f>H10*H52</f>
        <v/>
      </c>
      <c r="I51" s="7">
        <f>I10*I52</f>
        <v/>
      </c>
    </row>
    <row r="52">
      <c r="A52" s="6" t="inlineStr">
        <is>
          <t xml:space="preserve">   CET 1 capital as % of net worth</t>
        </is>
      </c>
      <c r="B52" s="8">
        <f>B51/B10</f>
        <v/>
      </c>
      <c r="C52" s="8">
        <f>C51/C10</f>
        <v/>
      </c>
      <c r="D52" s="8">
        <f>D51/D10</f>
        <v/>
      </c>
      <c r="E52" s="9" t="n">
        <v>0.91</v>
      </c>
      <c r="F52" s="9" t="n">
        <v>0.91</v>
      </c>
      <c r="G52" s="9" t="n">
        <v>0.91</v>
      </c>
      <c r="H52" s="9" t="n">
        <v>0.91</v>
      </c>
      <c r="I52" s="9" t="n">
        <v>0.91</v>
      </c>
    </row>
    <row r="53">
      <c r="A53" s="6" t="inlineStr">
        <is>
          <t>Additional Tier 1 capital</t>
        </is>
      </c>
      <c r="B53" s="7" t="n">
        <v>120.495</v>
      </c>
      <c r="C53" s="7" t="n">
        <v>122.565</v>
      </c>
      <c r="D53" s="7" t="n">
        <v>132.125</v>
      </c>
      <c r="E53" s="10" t="n">
        <v>132</v>
      </c>
      <c r="F53" s="10" t="n">
        <v>132</v>
      </c>
      <c r="G53" s="10" t="n">
        <v>132</v>
      </c>
      <c r="H53" s="10" t="n">
        <v>132</v>
      </c>
      <c r="I53" s="10" t="n">
        <v>132</v>
      </c>
    </row>
    <row r="54">
      <c r="A54" s="11" t="inlineStr">
        <is>
          <t>Tier 1 capital</t>
        </is>
      </c>
      <c r="B54" s="12">
        <f>B51+B53</f>
        <v/>
      </c>
      <c r="C54" s="12">
        <f>C51+C53</f>
        <v/>
      </c>
      <c r="D54" s="12">
        <f>D51+D53</f>
        <v/>
      </c>
      <c r="E54" s="12">
        <f>E51+E53</f>
        <v/>
      </c>
      <c r="F54" s="12">
        <f>F51+F53</f>
        <v/>
      </c>
      <c r="G54" s="12">
        <f>G51+G53</f>
        <v/>
      </c>
      <c r="H54" s="12">
        <f>H51+H53</f>
        <v/>
      </c>
      <c r="I54" s="12">
        <f>I51+I53</f>
        <v/>
      </c>
    </row>
    <row r="55">
      <c r="A55" s="6" t="inlineStr">
        <is>
          <t>Tier 2 capital</t>
        </is>
      </c>
      <c r="B55" s="7" t="n">
        <v>497.215</v>
      </c>
      <c r="C55" s="7" t="n">
        <v>495.756</v>
      </c>
      <c r="D55" s="7" t="n">
        <v>589.335</v>
      </c>
      <c r="E55" s="10" t="n">
        <v>620</v>
      </c>
      <c r="F55" s="10" t="n">
        <v>660</v>
      </c>
      <c r="G55" s="10" t="n">
        <v>710</v>
      </c>
      <c r="H55" s="10" t="n">
        <v>770</v>
      </c>
      <c r="I55" s="10" t="n">
        <v>840</v>
      </c>
    </row>
    <row r="56">
      <c r="A56" s="11" t="inlineStr">
        <is>
          <t>Total regulatory capital</t>
        </is>
      </c>
      <c r="B56" s="12">
        <f>B54+B55</f>
        <v/>
      </c>
      <c r="C56" s="12">
        <f>C54+C55</f>
        <v/>
      </c>
      <c r="D56" s="12">
        <f>D54+D55</f>
        <v/>
      </c>
      <c r="E56" s="12">
        <f>E54+E55</f>
        <v/>
      </c>
      <c r="F56" s="12">
        <f>F54+F55</f>
        <v/>
      </c>
      <c r="G56" s="12">
        <f>G54+G55</f>
        <v/>
      </c>
      <c r="H56" s="12">
        <f>H54+H55</f>
        <v/>
      </c>
      <c r="I56" s="12">
        <f>I54+I55</f>
        <v/>
      </c>
    </row>
    <row r="57">
      <c r="A57" s="11" t="inlineStr">
        <is>
          <t>CET 1 ratio %</t>
        </is>
      </c>
      <c r="B57" s="31">
        <f>B51/B49</f>
        <v/>
      </c>
      <c r="C57" s="31">
        <f>C51/C49</f>
        <v/>
      </c>
      <c r="D57" s="31">
        <f>D51/D49</f>
        <v/>
      </c>
      <c r="E57" s="31">
        <f>E51/E49</f>
        <v/>
      </c>
      <c r="F57" s="31">
        <f>F51/F49</f>
        <v/>
      </c>
      <c r="G57" s="31">
        <f>G51/G49</f>
        <v/>
      </c>
      <c r="H57" s="31">
        <f>H51/H49</f>
        <v/>
      </c>
      <c r="I57" s="31">
        <f>I51/I49</f>
        <v/>
      </c>
    </row>
    <row r="58">
      <c r="A58" s="6" t="inlineStr">
        <is>
          <t>Tier 1 ratio %</t>
        </is>
      </c>
      <c r="B58" s="13">
        <f>B54/B49</f>
        <v/>
      </c>
      <c r="C58" s="13">
        <f>C54/C49</f>
        <v/>
      </c>
      <c r="D58" s="13">
        <f>D54/D49</f>
        <v/>
      </c>
      <c r="E58" s="13">
        <f>E54/E49</f>
        <v/>
      </c>
      <c r="F58" s="13">
        <f>F54/F49</f>
        <v/>
      </c>
      <c r="G58" s="13">
        <f>G54/G49</f>
        <v/>
      </c>
      <c r="H58" s="13">
        <f>H54/H49</f>
        <v/>
      </c>
      <c r="I58" s="13">
        <f>I54/I49</f>
        <v/>
      </c>
    </row>
    <row r="59">
      <c r="A59" s="11" t="inlineStr">
        <is>
          <t>Total capital adequacy ratio %</t>
        </is>
      </c>
      <c r="B59" s="31">
        <f>B56/B49</f>
        <v/>
      </c>
      <c r="C59" s="31">
        <f>C56/C49</f>
        <v/>
      </c>
      <c r="D59" s="31">
        <f>D56/D49</f>
        <v/>
      </c>
      <c r="E59" s="31">
        <f>E56/E49</f>
        <v/>
      </c>
      <c r="F59" s="31">
        <f>F56/F49</f>
        <v/>
      </c>
      <c r="G59" s="31">
        <f>G56/G49</f>
        <v/>
      </c>
      <c r="H59" s="31">
        <f>H56/H49</f>
        <v/>
      </c>
      <c r="I59" s="31">
        <f>I56/I49</f>
        <v/>
      </c>
    </row>
    <row r="60">
      <c r="A60" s="6" t="inlineStr">
        <is>
          <t xml:space="preserve">   Regulatory minimum total capital ratio (incl. CCB and D-SIB surcharge) %</t>
        </is>
      </c>
      <c r="B60" s="13" t="n">
        <v>0.117</v>
      </c>
      <c r="C60" s="13" t="n">
        <v>0.117</v>
      </c>
      <c r="D60" s="13" t="n">
        <v>0.119</v>
      </c>
      <c r="E60" s="14" t="n">
        <v>0.119</v>
      </c>
      <c r="F60" s="14" t="n">
        <v>0.119</v>
      </c>
      <c r="G60" s="14" t="n">
        <v>0.119</v>
      </c>
      <c r="H60" s="14" t="n">
        <v>0.119</v>
      </c>
      <c r="I60" s="14" t="n">
        <v>0.119</v>
      </c>
    </row>
    <row r="61">
      <c r="A61" s="6" t="inlineStr">
        <is>
          <t xml:space="preserve">   Headroom over the regulatory minimum (percentage points)</t>
        </is>
      </c>
      <c r="B61" s="25">
        <f>(B59-B60)*100</f>
        <v/>
      </c>
      <c r="C61" s="25">
        <f>(C59-C60)*100</f>
        <v/>
      </c>
      <c r="D61" s="25">
        <f>(D59-D60)*100</f>
        <v/>
      </c>
      <c r="E61" s="25">
        <f>(E59-E60)*100</f>
        <v/>
      </c>
      <c r="F61" s="25">
        <f>(F59-F60)*100</f>
        <v/>
      </c>
      <c r="G61" s="25">
        <f>(G59-G60)*100</f>
        <v/>
      </c>
      <c r="H61" s="25">
        <f>(H59-H60)*100</f>
        <v/>
      </c>
      <c r="I61" s="25">
        <f>(I59-I60)*100</f>
        <v/>
      </c>
    </row>
    <row r="63">
      <c r="A63" s="4" t="inlineStr">
        <is>
          <t>ASSET QUALITY</t>
        </is>
      </c>
      <c r="B63" s="5" t="n"/>
      <c r="C63" s="5" t="n"/>
      <c r="D63" s="5" t="n"/>
      <c r="E63" s="5" t="n"/>
      <c r="F63" s="5" t="n"/>
      <c r="G63" s="5" t="n"/>
      <c r="H63" s="5" t="n"/>
      <c r="I63" s="5" t="n"/>
    </row>
    <row r="64">
      <c r="A64" s="6" t="inlineStr">
        <is>
          <t>Gross non-performing assets</t>
        </is>
      </c>
      <c r="B64" s="7" t="n">
        <v>311.733</v>
      </c>
      <c r="C64" s="7" t="n">
        <v>352.226</v>
      </c>
      <c r="D64" s="7" t="n">
        <v>340.612</v>
      </c>
      <c r="E64" s="7">
        <f>E41*E65</f>
        <v/>
      </c>
      <c r="F64" s="7">
        <f>F41*F65</f>
        <v/>
      </c>
      <c r="G64" s="7">
        <f>G41*G65</f>
        <v/>
      </c>
      <c r="H64" s="7">
        <f>H41*H65</f>
        <v/>
      </c>
      <c r="I64" s="7">
        <f>I41*I65</f>
        <v/>
      </c>
    </row>
    <row r="65">
      <c r="A65" s="6" t="inlineStr">
        <is>
          <t xml:space="preserve">   Gross NPA ratio %  (driver)</t>
        </is>
      </c>
      <c r="B65" s="13">
        <f>B64/B41</f>
        <v/>
      </c>
      <c r="C65" s="13">
        <f>C64/C41</f>
        <v/>
      </c>
      <c r="D65" s="13">
        <f>D64/D41</f>
        <v/>
      </c>
      <c r="E65" s="14" t="n">
        <v>0.0115</v>
      </c>
      <c r="F65" s="14" t="n">
        <v>0.012</v>
      </c>
      <c r="G65" s="14" t="n">
        <v>0.012</v>
      </c>
      <c r="H65" s="14" t="n">
        <v>0.012</v>
      </c>
      <c r="I65" s="14" t="n">
        <v>0.012</v>
      </c>
    </row>
    <row r="66">
      <c r="A66" s="6" t="inlineStr">
        <is>
          <t>Provisions held against non-performing assets</t>
        </is>
      </c>
      <c r="B66" s="7" t="n">
        <v>230.816</v>
      </c>
      <c r="C66" s="7" t="n">
        <v>239.022</v>
      </c>
      <c r="D66" s="7" t="n">
        <v>228.917</v>
      </c>
      <c r="E66" s="7">
        <f>E64*E67</f>
        <v/>
      </c>
      <c r="F66" s="7">
        <f>F64*F67</f>
        <v/>
      </c>
      <c r="G66" s="7">
        <f>G64*G67</f>
        <v/>
      </c>
      <c r="H66" s="7">
        <f>H64*H67</f>
        <v/>
      </c>
      <c r="I66" s="7">
        <f>I64*I67</f>
        <v/>
      </c>
    </row>
    <row r="67">
      <c r="A67" s="6" t="inlineStr">
        <is>
          <t xml:space="preserve">   Provision coverage ratio % (specific, excluding write-offs)  (driver)</t>
        </is>
      </c>
      <c r="B67" s="8">
        <f>B66/B64</f>
        <v/>
      </c>
      <c r="C67" s="8">
        <f>C66/C64</f>
        <v/>
      </c>
      <c r="D67" s="8">
        <f>D66/D64</f>
        <v/>
      </c>
      <c r="E67" s="9" t="n">
        <v>0.67</v>
      </c>
      <c r="F67" s="9" t="n">
        <v>0.67</v>
      </c>
      <c r="G67" s="9" t="n">
        <v>0.67</v>
      </c>
      <c r="H67" s="9" t="n">
        <v>0.67</v>
      </c>
      <c r="I67" s="9" t="n">
        <v>0.67</v>
      </c>
    </row>
    <row r="68">
      <c r="A68" s="6" t="inlineStr">
        <is>
          <t>Net non-performing assets</t>
        </is>
      </c>
      <c r="B68" s="7">
        <f>B64-B66</f>
        <v/>
      </c>
      <c r="C68" s="7">
        <f>C64-C66</f>
        <v/>
      </c>
      <c r="D68" s="7">
        <f>D64-D66</f>
        <v/>
      </c>
      <c r="E68" s="7">
        <f>E64-E66</f>
        <v/>
      </c>
      <c r="F68" s="7">
        <f>F64-F66</f>
        <v/>
      </c>
      <c r="G68" s="7">
        <f>G64-G66</f>
        <v/>
      </c>
      <c r="H68" s="7">
        <f>H64-H66</f>
        <v/>
      </c>
      <c r="I68" s="7">
        <f>I64-I66</f>
        <v/>
      </c>
    </row>
    <row r="69">
      <c r="A69" s="6" t="inlineStr">
        <is>
          <t xml:space="preserve">   Net NPA ratio % (net NPA / net advances)</t>
        </is>
      </c>
      <c r="B69" s="13">
        <f>B68/B27</f>
        <v/>
      </c>
      <c r="C69" s="13">
        <f>C68/C27</f>
        <v/>
      </c>
      <c r="D69" s="13">
        <f>D68/D27</f>
        <v/>
      </c>
      <c r="E69" s="13">
        <f>E68/E27</f>
        <v/>
      </c>
      <c r="F69" s="13">
        <f>F68/F27</f>
        <v/>
      </c>
      <c r="G69" s="13">
        <f>G68/G27</f>
        <v/>
      </c>
      <c r="H69" s="13">
        <f>H68/H27</f>
        <v/>
      </c>
      <c r="I69" s="13">
        <f>I68/I27</f>
        <v/>
      </c>
    </row>
    <row r="70">
      <c r="A70" s="6" t="inlineStr">
        <is>
          <t>Floating provisions, closing balance (held in other liabilities)</t>
        </is>
      </c>
      <c r="B70" s="7" t="n">
        <v>109</v>
      </c>
      <c r="C70" s="7" t="n">
        <v>123.513</v>
      </c>
      <c r="D70" s="7" t="n">
        <v>213.513</v>
      </c>
      <c r="E70" s="10" t="n">
        <v>213.5</v>
      </c>
      <c r="F70" s="10" t="n">
        <v>213.5</v>
      </c>
      <c r="G70" s="10" t="n">
        <v>213.5</v>
      </c>
      <c r="H70" s="10" t="n">
        <v>213.5</v>
      </c>
      <c r="I70" s="10" t="n">
        <v>213.5</v>
      </c>
    </row>
    <row r="71">
      <c r="A71" s="6" t="inlineStr">
        <is>
          <t>Contingent provision held against standard assets (closing balance)</t>
        </is>
      </c>
      <c r="B71" s="7" t="n">
        <v>106.637</v>
      </c>
      <c r="C71" s="7" t="n">
        <v>108.629</v>
      </c>
      <c r="D71" s="7" t="n">
        <v>116.208</v>
      </c>
      <c r="E71" s="19">
        <f>D71+'Income statement'!E63</f>
        <v/>
      </c>
      <c r="F71" s="19">
        <f>E71+'Income statement'!F63</f>
        <v/>
      </c>
      <c r="G71" s="19">
        <f>F71+'Income statement'!G63</f>
        <v/>
      </c>
      <c r="H71" s="19">
        <f>G71+'Income statement'!H63</f>
        <v/>
      </c>
      <c r="I71" s="19">
        <f>H71+'Income statement'!I63</f>
        <v/>
      </c>
    </row>
    <row r="72">
      <c r="A72" s="6" t="inlineStr">
        <is>
          <t xml:space="preserve">   Total loss-absorbing provisions as % of gross NPAs</t>
        </is>
      </c>
      <c r="B72" s="8">
        <f>(B66+B70+B71)/B64</f>
        <v/>
      </c>
      <c r="C72" s="8">
        <f>(C66+C70+C71)/C64</f>
        <v/>
      </c>
      <c r="D72" s="8">
        <f>(D66+D70+D71)/D64</f>
        <v/>
      </c>
      <c r="E72" s="8">
        <f>(E66+E70+E71)/E64</f>
        <v/>
      </c>
      <c r="F72" s="8">
        <f>(F66+F70+F71)/F64</f>
        <v/>
      </c>
      <c r="G72" s="8">
        <f>(G66+G70+G71)/G64</f>
        <v/>
      </c>
      <c r="H72" s="8">
        <f>(H66+H70+H71)/H64</f>
        <v/>
      </c>
      <c r="I72" s="8">
        <f>(I66+I70+I71)/I64</f>
        <v/>
      </c>
    </row>
    <row r="74">
      <c r="A74" s="18" t="inlineStr">
        <is>
          <t>STRUCTURAL BREAK - FY2024 is the amalgamation year (HDFC Limited merged into the Bank on 1 July 2023). The FY2024 balance sheet is a merged balance sheet but the FY2024 income statement carries only nine months of the merged entity. FY2024 borrowings of INR 6,621.5bn include the legacy eHDFC Limited wholesale book; INR 2,250.2bn of that book was still outstanding at 31 March 2026, roughly 20% maturing by FY2028. Its run-off is the reason borrowings fall from 18% of total liabilities at March 2024 to 11% at June 2026, and is modelled explicitly on the Revenue model tab rather than as a growth rate.</t>
        </is>
      </c>
    </row>
    <row r="75">
      <c r="A75" s="18" t="inlineStr">
        <is>
          <t>FY2026 other liabilities of INR 2,073.4bn are inflated by a presentation change: gross unrealised derivative losses of INR 558.9bn (prior year INR 140.8bn) are now shown in other liabilities with the matching gross gains in other assets. The projection driver on row 18 is set below the FY2026 ratio for that reason, and closer to the 5.7% observed at 30 June 2026.</t>
        </is>
      </c>
    </row>
    <row r="76">
      <c r="A76" s="2" t="inlineStr">
        <is>
          <t>The balancing item is cash and balances with the Reserve Bank of India. Row 23 must stay comfortably above the CRR requirement on row 24 (3.0% of net demand and time liabilities since the reporting fortnight beginning 29 November 2025, cut from 4.0% in four tranches during FY2026). The projected range of 4.0% to 4.5% of deposits leaves headroom and is consistent with the 30 June 2026 position.</t>
        </is>
      </c>
    </row>
    <row r="77">
      <c r="A77" s="2" t="inlineStr">
        <is>
          <t>Row 72 sums specific, floating and standard-asset provisions over gross NPAs and reads 164% for FY2026 on the audited figures. The Bank quotes 210% in its management commentary on a wider, management-defined basis that does not reconcile to the audited schedules; the audited basis is used here. Gross advances (row 41) are projected on the FY2026 gross-to-net ratio. Statutory liquidity ratio requirement is 18.0% of net demand and time liabilities; investments run at 28.5% of deposits, well above it.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58"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c r="A1" s="1" t="inlineStr">
        <is>
          <t>HDFC Bank Limited  -  Standalone Cash Flow Statement</t>
        </is>
      </c>
    </row>
    <row r="2">
      <c r="A2" s="2" t="inlineStr">
        <is>
          <t>INR billion   |   fiscal year ends 31 March   |   FY2024A-FY2026A audited standalone Indian GAAP, FY2027E-FY2031E projected   |   Blue = driver assumption (editable)   Black = actual or formula   Green = cross-sheet link   Red = structural-break flag   |   Derived from balance sheet movements; FY2024 omitted (requires the pre-merger FY2023 balance sheet)</t>
        </is>
      </c>
    </row>
    <row r="4">
      <c r="B4" s="3" t="inlineStr">
        <is>
          <t>FY2024A</t>
        </is>
      </c>
      <c r="C4" s="3" t="inlineStr">
        <is>
          <t>FY2025A</t>
        </is>
      </c>
      <c r="D4" s="3" t="inlineStr">
        <is>
          <t>FY2026A</t>
        </is>
      </c>
      <c r="E4" s="3" t="inlineStr">
        <is>
          <t>FY2027E</t>
        </is>
      </c>
      <c r="F4" s="3" t="inlineStr">
        <is>
          <t>FY2028E</t>
        </is>
      </c>
      <c r="G4" s="3" t="inlineStr">
        <is>
          <t>FY2029E</t>
        </is>
      </c>
      <c r="H4" s="3" t="inlineStr">
        <is>
          <t>FY2030E</t>
        </is>
      </c>
      <c r="I4" s="3" t="inlineStr">
        <is>
          <t>FY2031E</t>
        </is>
      </c>
    </row>
    <row r="6">
      <c r="A6" s="4" t="inlineStr">
        <is>
          <t>OPERATING ACTIVITIES</t>
        </is>
      </c>
      <c r="B6" s="5" t="n"/>
      <c r="C6" s="5" t="n"/>
      <c r="D6" s="5" t="n"/>
      <c r="E6" s="5" t="n"/>
      <c r="F6" s="5" t="n"/>
      <c r="G6" s="5" t="n"/>
      <c r="H6" s="5" t="n"/>
      <c r="I6" s="5" t="n"/>
    </row>
    <row r="7">
      <c r="A7" s="6" t="inlineStr">
        <is>
          <t>Net profit for the year</t>
        </is>
      </c>
      <c r="C7" s="19">
        <f>'Income statement'!C71</f>
        <v/>
      </c>
      <c r="D7" s="19">
        <f>'Income statement'!D71</f>
        <v/>
      </c>
      <c r="E7" s="19">
        <f>'Income statement'!E71</f>
        <v/>
      </c>
      <c r="F7" s="19">
        <f>'Income statement'!F71</f>
        <v/>
      </c>
      <c r="G7" s="19">
        <f>'Income statement'!G71</f>
        <v/>
      </c>
      <c r="H7" s="19">
        <f>'Income statement'!H71</f>
        <v/>
      </c>
      <c r="I7" s="19">
        <f>'Income statement'!I71</f>
        <v/>
      </c>
    </row>
    <row r="8">
      <c r="A8" s="6" t="inlineStr">
        <is>
          <t>Add: depreciation on the Bank property</t>
        </is>
      </c>
      <c r="C8" s="19">
        <f>'Income statement'!C42</f>
        <v/>
      </c>
      <c r="D8" s="19">
        <f>'Income statement'!D42</f>
        <v/>
      </c>
      <c r="E8" s="19">
        <f>'Income statement'!E42</f>
        <v/>
      </c>
      <c r="F8" s="19">
        <f>'Income statement'!F42</f>
        <v/>
      </c>
      <c r="G8" s="19">
        <f>'Income statement'!G42</f>
        <v/>
      </c>
      <c r="H8" s="19">
        <f>'Income statement'!H42</f>
        <v/>
      </c>
      <c r="I8" s="19">
        <f>'Income statement'!I42</f>
        <v/>
      </c>
    </row>
    <row r="9">
      <c r="A9" s="6" t="inlineStr">
        <is>
          <t>(Increase) in advances, net</t>
        </is>
      </c>
      <c r="C9" s="19">
        <f>-('Balance sheet'!C27-'Balance sheet'!B27)</f>
        <v/>
      </c>
      <c r="D9" s="19">
        <f>-('Balance sheet'!D27-'Balance sheet'!C27)</f>
        <v/>
      </c>
      <c r="E9" s="19">
        <f>-('Balance sheet'!E27-'Balance sheet'!D27)</f>
        <v/>
      </c>
      <c r="F9" s="19">
        <f>-('Balance sheet'!F27-'Balance sheet'!E27)</f>
        <v/>
      </c>
      <c r="G9" s="19">
        <f>-('Balance sheet'!G27-'Balance sheet'!F27)</f>
        <v/>
      </c>
      <c r="H9" s="19">
        <f>-('Balance sheet'!H27-'Balance sheet'!G27)</f>
        <v/>
      </c>
      <c r="I9" s="19">
        <f>-('Balance sheet'!I27-'Balance sheet'!H27)</f>
        <v/>
      </c>
    </row>
    <row r="10">
      <c r="A10" s="6" t="inlineStr">
        <is>
          <t>(Increase) in investments</t>
        </is>
      </c>
      <c r="C10" s="19">
        <f>-('Balance sheet'!C26-'Balance sheet'!B26)</f>
        <v/>
      </c>
      <c r="D10" s="19">
        <f>-('Balance sheet'!D26-'Balance sheet'!C26)</f>
        <v/>
      </c>
      <c r="E10" s="19">
        <f>-('Balance sheet'!E26-'Balance sheet'!D26)</f>
        <v/>
      </c>
      <c r="F10" s="19">
        <f>-('Balance sheet'!F26-'Balance sheet'!E26)</f>
        <v/>
      </c>
      <c r="G10" s="19">
        <f>-('Balance sheet'!G26-'Balance sheet'!F26)</f>
        <v/>
      </c>
      <c r="H10" s="19">
        <f>-('Balance sheet'!H26-'Balance sheet'!G26)</f>
        <v/>
      </c>
      <c r="I10" s="19">
        <f>-('Balance sheet'!I26-'Balance sheet'!H26)</f>
        <v/>
      </c>
    </row>
    <row r="11">
      <c r="A11" s="6" t="inlineStr">
        <is>
          <t>(Increase) in other assets</t>
        </is>
      </c>
      <c r="C11" s="19">
        <f>-('Balance sheet'!C29-'Balance sheet'!B29)</f>
        <v/>
      </c>
      <c r="D11" s="19">
        <f>-('Balance sheet'!D29-'Balance sheet'!C29)</f>
        <v/>
      </c>
      <c r="E11" s="19">
        <f>-('Balance sheet'!E29-'Balance sheet'!D29)</f>
        <v/>
      </c>
      <c r="F11" s="19">
        <f>-('Balance sheet'!F29-'Balance sheet'!E29)</f>
        <v/>
      </c>
      <c r="G11" s="19">
        <f>-('Balance sheet'!G29-'Balance sheet'!F29)</f>
        <v/>
      </c>
      <c r="H11" s="19">
        <f>-('Balance sheet'!H29-'Balance sheet'!G29)</f>
        <v/>
      </c>
      <c r="I11" s="19">
        <f>-('Balance sheet'!I29-'Balance sheet'!H29)</f>
        <v/>
      </c>
    </row>
    <row r="12">
      <c r="A12" s="6" t="inlineStr">
        <is>
          <t>Increase in deposits</t>
        </is>
      </c>
      <c r="C12" s="19">
        <f>'Balance sheet'!C15-'Balance sheet'!B15</f>
        <v/>
      </c>
      <c r="D12" s="19">
        <f>'Balance sheet'!D15-'Balance sheet'!C15</f>
        <v/>
      </c>
      <c r="E12" s="19">
        <f>'Balance sheet'!E15-'Balance sheet'!D15</f>
        <v/>
      </c>
      <c r="F12" s="19">
        <f>'Balance sheet'!F15-'Balance sheet'!E15</f>
        <v/>
      </c>
      <c r="G12" s="19">
        <f>'Balance sheet'!G15-'Balance sheet'!F15</f>
        <v/>
      </c>
      <c r="H12" s="19">
        <f>'Balance sheet'!H15-'Balance sheet'!G15</f>
        <v/>
      </c>
      <c r="I12" s="19">
        <f>'Balance sheet'!I15-'Balance sheet'!H15</f>
        <v/>
      </c>
    </row>
    <row r="13">
      <c r="A13" s="6" t="inlineStr">
        <is>
          <t>Increase in other liabilities and provisions</t>
        </is>
      </c>
      <c r="C13" s="19">
        <f>'Balance sheet'!C17-'Balance sheet'!B17</f>
        <v/>
      </c>
      <c r="D13" s="19">
        <f>'Balance sheet'!D17-'Balance sheet'!C17</f>
        <v/>
      </c>
      <c r="E13" s="19">
        <f>'Balance sheet'!E17-'Balance sheet'!D17</f>
        <v/>
      </c>
      <c r="F13" s="19">
        <f>'Balance sheet'!F17-'Balance sheet'!E17</f>
        <v/>
      </c>
      <c r="G13" s="19">
        <f>'Balance sheet'!G17-'Balance sheet'!F17</f>
        <v/>
      </c>
      <c r="H13" s="19">
        <f>'Balance sheet'!H17-'Balance sheet'!G17</f>
        <v/>
      </c>
      <c r="I13" s="19">
        <f>'Balance sheet'!I17-'Balance sheet'!H17</f>
        <v/>
      </c>
    </row>
    <row r="14">
      <c r="A14" s="11" t="inlineStr">
        <is>
          <t>NET CASH FROM OPERATING ACTIVITIES</t>
        </is>
      </c>
      <c r="C14" s="12">
        <f>SUM(C7:C13)</f>
        <v/>
      </c>
      <c r="D14" s="12">
        <f>SUM(D7:D13)</f>
        <v/>
      </c>
      <c r="E14" s="12">
        <f>SUM(E7:E13)</f>
        <v/>
      </c>
      <c r="F14" s="12">
        <f>SUM(F7:F13)</f>
        <v/>
      </c>
      <c r="G14" s="12">
        <f>SUM(G7:G13)</f>
        <v/>
      </c>
      <c r="H14" s="12">
        <f>SUM(H7:H13)</f>
        <v/>
      </c>
      <c r="I14" s="12">
        <f>SUM(I7:I13)</f>
        <v/>
      </c>
    </row>
    <row r="16">
      <c r="A16" s="4" t="inlineStr">
        <is>
          <t>INVESTING ACTIVITIES</t>
        </is>
      </c>
      <c r="B16" s="5" t="n"/>
      <c r="C16" s="5" t="n"/>
      <c r="D16" s="5" t="n"/>
      <c r="E16" s="5" t="n"/>
      <c r="F16" s="5" t="n"/>
      <c r="G16" s="5" t="n"/>
      <c r="H16" s="5" t="n"/>
      <c r="I16" s="5" t="n"/>
    </row>
    <row r="17">
      <c r="A17" s="6" t="inlineStr">
        <is>
          <t>Purchase of fixed assets, net of disposals and depreciation</t>
        </is>
      </c>
      <c r="C17" s="19">
        <f>-('Balance sheet'!C28-'Balance sheet'!B28)-'Income statement'!C42</f>
        <v/>
      </c>
      <c r="D17" s="19">
        <f>-('Balance sheet'!D28-'Balance sheet'!C28)-'Income statement'!D42</f>
        <v/>
      </c>
      <c r="E17" s="19">
        <f>-('Balance sheet'!E28-'Balance sheet'!D28)-'Income statement'!E42</f>
        <v/>
      </c>
      <c r="F17" s="19">
        <f>-('Balance sheet'!F28-'Balance sheet'!E28)-'Income statement'!F42</f>
        <v/>
      </c>
      <c r="G17" s="19">
        <f>-('Balance sheet'!G28-'Balance sheet'!F28)-'Income statement'!G42</f>
        <v/>
      </c>
      <c r="H17" s="19">
        <f>-('Balance sheet'!H28-'Balance sheet'!G28)-'Income statement'!H42</f>
        <v/>
      </c>
      <c r="I17" s="19">
        <f>-('Balance sheet'!I28-'Balance sheet'!H28)-'Income statement'!I42</f>
        <v/>
      </c>
    </row>
    <row r="18">
      <c r="A18" s="11" t="inlineStr">
        <is>
          <t>NET CASH USED IN INVESTING ACTIVITIES</t>
        </is>
      </c>
      <c r="C18" s="12">
        <f>C17</f>
        <v/>
      </c>
      <c r="D18" s="12">
        <f>D17</f>
        <v/>
      </c>
      <c r="E18" s="12">
        <f>E17</f>
        <v/>
      </c>
      <c r="F18" s="12">
        <f>F17</f>
        <v/>
      </c>
      <c r="G18" s="12">
        <f>G17</f>
        <v/>
      </c>
      <c r="H18" s="12">
        <f>H17</f>
        <v/>
      </c>
      <c r="I18" s="12">
        <f>I17</f>
        <v/>
      </c>
    </row>
    <row r="20">
      <c r="A20" s="4" t="inlineStr">
        <is>
          <t>FINANCING ACTIVITIES</t>
        </is>
      </c>
      <c r="B20" s="5" t="n"/>
      <c r="C20" s="5" t="n"/>
      <c r="D20" s="5" t="n"/>
      <c r="E20" s="5" t="n"/>
      <c r="F20" s="5" t="n"/>
      <c r="G20" s="5" t="n"/>
      <c r="H20" s="5" t="n"/>
      <c r="I20" s="5" t="n"/>
    </row>
    <row r="21">
      <c r="A21" s="6" t="inlineStr">
        <is>
          <t>Proceeds from issue of share capital and ESOP exercises</t>
        </is>
      </c>
      <c r="C21" s="7" t="n">
        <v>63.465</v>
      </c>
      <c r="D21" s="7" t="n">
        <v>51.085</v>
      </c>
      <c r="E21" s="19">
        <f>'Balance sheet'!E14</f>
        <v/>
      </c>
      <c r="F21" s="19">
        <f>'Balance sheet'!F14</f>
        <v/>
      </c>
      <c r="G21" s="19">
        <f>'Balance sheet'!G14</f>
        <v/>
      </c>
      <c r="H21" s="19">
        <f>'Balance sheet'!H14</f>
        <v/>
      </c>
      <c r="I21" s="19">
        <f>'Balance sheet'!I14</f>
        <v/>
      </c>
    </row>
    <row r="22">
      <c r="A22" s="6" t="inlineStr">
        <is>
          <t>Increase / (repayment) of borrowings, net</t>
        </is>
      </c>
      <c r="C22" s="19">
        <f>'Balance sheet'!C16-'Balance sheet'!B16</f>
        <v/>
      </c>
      <c r="D22" s="19">
        <f>'Balance sheet'!D16-'Balance sheet'!C16</f>
        <v/>
      </c>
      <c r="E22" s="19">
        <f>'Balance sheet'!E16-'Balance sheet'!D16</f>
        <v/>
      </c>
      <c r="F22" s="19">
        <f>'Balance sheet'!F16-'Balance sheet'!E16</f>
        <v/>
      </c>
      <c r="G22" s="19">
        <f>'Balance sheet'!G16-'Balance sheet'!F16</f>
        <v/>
      </c>
      <c r="H22" s="19">
        <f>'Balance sheet'!H16-'Balance sheet'!G16</f>
        <v/>
      </c>
      <c r="I22" s="19">
        <f>'Balance sheet'!I16-'Balance sheet'!H16</f>
        <v/>
      </c>
    </row>
    <row r="23">
      <c r="A23" s="6" t="inlineStr">
        <is>
          <t>Dividends declared and paid</t>
        </is>
      </c>
      <c r="C23" s="19">
        <f>-'Income statement'!C77*'Income statement'!C75/1000</f>
        <v/>
      </c>
      <c r="D23" s="19">
        <f>-'Income statement'!D77*'Income statement'!D75/1000</f>
        <v/>
      </c>
      <c r="E23" s="19">
        <f>-'Income statement'!E77*'Income statement'!E75/1000</f>
        <v/>
      </c>
      <c r="F23" s="19">
        <f>-'Income statement'!F77*'Income statement'!F75/1000</f>
        <v/>
      </c>
      <c r="G23" s="19">
        <f>-'Income statement'!G77*'Income statement'!G75/1000</f>
        <v/>
      </c>
      <c r="H23" s="19">
        <f>-'Income statement'!H77*'Income statement'!H75/1000</f>
        <v/>
      </c>
      <c r="I23" s="19">
        <f>-'Income statement'!I77*'Income statement'!I75/1000</f>
        <v/>
      </c>
    </row>
    <row r="24">
      <c r="A24" s="6" t="inlineStr">
        <is>
          <t>Other movements in reserves (ESOP charge, reserve transfers, dividend timing)</t>
        </is>
      </c>
      <c r="C24" s="19">
        <f>('Balance sheet'!C10-'Balance sheet'!B10)-'Income statement'!C71+'Income statement'!C77*'Income statement'!C75/1000-C21</f>
        <v/>
      </c>
      <c r="D24" s="19">
        <f>('Balance sheet'!D10-'Balance sheet'!C10)-'Income statement'!D71+'Income statement'!D77*'Income statement'!D75/1000-D21</f>
        <v/>
      </c>
      <c r="E24" s="19">
        <f>('Balance sheet'!E10-'Balance sheet'!D10)-'Income statement'!E71+'Income statement'!E77*'Income statement'!E75/1000-E21</f>
        <v/>
      </c>
      <c r="F24" s="19">
        <f>('Balance sheet'!F10-'Balance sheet'!E10)-'Income statement'!F71+'Income statement'!F77*'Income statement'!F75/1000-F21</f>
        <v/>
      </c>
      <c r="G24" s="19">
        <f>('Balance sheet'!G10-'Balance sheet'!F10)-'Income statement'!G71+'Income statement'!G77*'Income statement'!G75/1000-G21</f>
        <v/>
      </c>
      <c r="H24" s="19">
        <f>('Balance sheet'!H10-'Balance sheet'!G10)-'Income statement'!H71+'Income statement'!H77*'Income statement'!H75/1000-H21</f>
        <v/>
      </c>
      <c r="I24" s="19">
        <f>('Balance sheet'!I10-'Balance sheet'!H10)-'Income statement'!I71+'Income statement'!I77*'Income statement'!I75/1000-I21</f>
        <v/>
      </c>
    </row>
    <row r="25">
      <c r="A25" s="11" t="inlineStr">
        <is>
          <t>NET CASH FROM / (USED IN) FINANCING ACTIVITIES</t>
        </is>
      </c>
      <c r="C25" s="12">
        <f>SUM(C21:C24)</f>
        <v/>
      </c>
      <c r="D25" s="12">
        <f>SUM(D21:D24)</f>
        <v/>
      </c>
      <c r="E25" s="12">
        <f>SUM(E21:E24)</f>
        <v/>
      </c>
      <c r="F25" s="12">
        <f>SUM(F21:F24)</f>
        <v/>
      </c>
      <c r="G25" s="12">
        <f>SUM(G21:G24)</f>
        <v/>
      </c>
      <c r="H25" s="12">
        <f>SUM(H21:H24)</f>
        <v/>
      </c>
      <c r="I25" s="12">
        <f>SUM(I21:I24)</f>
        <v/>
      </c>
    </row>
    <row r="27">
      <c r="A27" s="11" t="inlineStr">
        <is>
          <t>NET INCREASE / (DECREASE) IN CASH AND CASH EQUIVALENTS</t>
        </is>
      </c>
      <c r="C27" s="12">
        <f>C14+C18+C25</f>
        <v/>
      </c>
      <c r="D27" s="12">
        <f>D14+D18+D25</f>
        <v/>
      </c>
      <c r="E27" s="12">
        <f>E14+E18+E25</f>
        <v/>
      </c>
      <c r="F27" s="12">
        <f>F14+F18+F25</f>
        <v/>
      </c>
      <c r="G27" s="12">
        <f>G14+G18+G25</f>
        <v/>
      </c>
      <c r="H27" s="12">
        <f>H14+H18+H25</f>
        <v/>
      </c>
      <c r="I27" s="12">
        <f>I14+I18+I25</f>
        <v/>
      </c>
    </row>
    <row r="28">
      <c r="A28" s="6" t="inlineStr">
        <is>
          <t>Cash and cash equivalents at the beginning of the year</t>
        </is>
      </c>
      <c r="C28" s="19">
        <f>'Balance sheet'!B22+'Balance sheet'!B25</f>
        <v/>
      </c>
      <c r="D28" s="19">
        <f>'Balance sheet'!C22+'Balance sheet'!C25</f>
        <v/>
      </c>
      <c r="E28" s="19">
        <f>'Balance sheet'!D22+'Balance sheet'!D25</f>
        <v/>
      </c>
      <c r="F28" s="19">
        <f>'Balance sheet'!E22+'Balance sheet'!E25</f>
        <v/>
      </c>
      <c r="G28" s="19">
        <f>'Balance sheet'!F22+'Balance sheet'!F25</f>
        <v/>
      </c>
      <c r="H28" s="19">
        <f>'Balance sheet'!G22+'Balance sheet'!G25</f>
        <v/>
      </c>
      <c r="I28" s="19">
        <f>'Balance sheet'!H22+'Balance sheet'!H25</f>
        <v/>
      </c>
    </row>
    <row r="29">
      <c r="A29" s="11" t="inlineStr">
        <is>
          <t>CASH AND CASH EQUIVALENTS AT THE END OF THE YEAR</t>
        </is>
      </c>
      <c r="C29" s="12">
        <f>C27+C28</f>
        <v/>
      </c>
      <c r="D29" s="12">
        <f>D27+D28</f>
        <v/>
      </c>
      <c r="E29" s="12">
        <f>E27+E28</f>
        <v/>
      </c>
      <c r="F29" s="12">
        <f>F27+F28</f>
        <v/>
      </c>
      <c r="G29" s="12">
        <f>G27+G28</f>
        <v/>
      </c>
      <c r="H29" s="12">
        <f>H27+H28</f>
        <v/>
      </c>
      <c r="I29" s="12">
        <f>I27+I28</f>
        <v/>
      </c>
    </row>
    <row r="30">
      <c r="A30" s="6" t="inlineStr">
        <is>
          <t>Memo: cash and cash equivalents per the balance sheet (Schedule 6 + Schedule 7)</t>
        </is>
      </c>
      <c r="B30" s="19">
        <f>'Balance sheet'!B22+'Balance sheet'!B25</f>
        <v/>
      </c>
      <c r="C30" s="19">
        <f>'Balance sheet'!C22+'Balance sheet'!C25</f>
        <v/>
      </c>
      <c r="D30" s="19">
        <f>'Balance sheet'!D22+'Balance sheet'!D25</f>
        <v/>
      </c>
      <c r="E30" s="19">
        <f>'Balance sheet'!E22+'Balance sheet'!E25</f>
        <v/>
      </c>
      <c r="F30" s="19">
        <f>'Balance sheet'!F22+'Balance sheet'!F25</f>
        <v/>
      </c>
      <c r="G30" s="19">
        <f>'Balance sheet'!G22+'Balance sheet'!G25</f>
        <v/>
      </c>
      <c r="H30" s="19">
        <f>'Balance sheet'!H22+'Balance sheet'!H25</f>
        <v/>
      </c>
      <c r="I30" s="19">
        <f>'Balance sheet'!I22+'Balance sheet'!I25</f>
        <v/>
      </c>
    </row>
    <row r="31">
      <c r="A31" s="11" t="inlineStr">
        <is>
          <t>CASH FLOW CHECK  (must be nil)</t>
        </is>
      </c>
      <c r="C31" s="29">
        <f>C29-C30</f>
        <v/>
      </c>
      <c r="D31" s="29">
        <f>D29-D30</f>
        <v/>
      </c>
      <c r="E31" s="29">
        <f>E29-E30</f>
        <v/>
      </c>
      <c r="F31" s="29">
        <f>F29-F30</f>
        <v/>
      </c>
      <c r="G31" s="29">
        <f>G29-G30</f>
        <v/>
      </c>
      <c r="H31" s="29">
        <f>H29-H30</f>
        <v/>
      </c>
      <c r="I31" s="29">
        <f>I29-I30</f>
        <v/>
      </c>
    </row>
    <row r="33">
      <c r="A33" s="4" t="inlineStr">
        <is>
          <t>AUDITED CASH FLOW STATEMENT AS REPORTED  (memo, different presentation)</t>
        </is>
      </c>
      <c r="B33" s="5" t="n"/>
      <c r="C33" s="5" t="n"/>
      <c r="D33" s="5" t="n"/>
      <c r="E33" s="5" t="n"/>
      <c r="F33" s="5" t="n"/>
      <c r="G33" s="5" t="n"/>
      <c r="H33" s="5" t="n"/>
      <c r="I33" s="5" t="n"/>
    </row>
    <row r="34">
      <c r="A34" s="28" t="inlineStr">
        <is>
          <t>Net cash from operating activities (as reported)</t>
        </is>
      </c>
      <c r="C34" s="7" t="n">
        <v>1451.773</v>
      </c>
      <c r="D34" s="7" t="n">
        <v>1236.17</v>
      </c>
    </row>
    <row r="35">
      <c r="A35" s="28" t="inlineStr">
        <is>
          <t>Net cash from / (used in) investing activities (as reported)</t>
        </is>
      </c>
      <c r="C35" s="7" t="n">
        <v>-20.39</v>
      </c>
      <c r="D35" s="7" t="n">
        <v>92.536</v>
      </c>
    </row>
    <row r="36">
      <c r="A36" s="28" t="inlineStr">
        <is>
          <t>Net cash used in financing activities (as reported)</t>
        </is>
      </c>
      <c r="C36" s="7" t="n">
        <v>-1229.089</v>
      </c>
      <c r="D36" s="7" t="n">
        <v>-750.697</v>
      </c>
    </row>
    <row r="37">
      <c r="A37" s="28" t="inlineStr">
        <is>
          <t>Effect of foreign currency translation reserve movement</t>
        </is>
      </c>
      <c r="C37" s="7" t="n">
        <v>1.938</v>
      </c>
      <c r="D37" s="7" t="n">
        <v>10.948</v>
      </c>
    </row>
    <row r="38">
      <c r="A38" s="28" t="inlineStr">
        <is>
          <t>Net increase in cash and cash equivalents (as reported)</t>
        </is>
      </c>
      <c r="C38" s="7" t="n">
        <v>204.233</v>
      </c>
      <c r="D38" s="7" t="n">
        <v>588.957</v>
      </c>
    </row>
    <row r="39">
      <c r="A39" s="28" t="inlineStr">
        <is>
          <t>Direct taxes paid (as reported)</t>
        </is>
      </c>
      <c r="C39" s="7" t="n">
        <v>-173.757</v>
      </c>
      <c r="D39" s="7" t="n">
        <v>-200.409</v>
      </c>
    </row>
    <row r="41">
      <c r="A41" s="2" t="inlineStr">
        <is>
          <t>Presentation note. The statement above is derived directly from balance sheet movements so that closing cash ties to the balance sheet in every year by construction (row 31). Row 24 is the reconciling line: for FY2025A and FY2026A it carries the movements in reserves that do not pass through the reported profit line (the employee stock option charge, the foreign currency translation and available-for-sale reserves, and the timing difference between dividends declared for a year and dividends actually paid in it). In the projection years it is nil by construction because net worth is rolled forward as profit less dividends declared plus issuance proceeds.</t>
        </is>
      </c>
    </row>
    <row r="42">
      <c r="A42" s="2" t="inlineStr">
        <is>
          <t>The Bank audited statement classifies the same movements differently: it adds back provisions and shows advances gross of them, treats subsidiary transactions as investing, and shows direct taxes paid rather than the accrued charge. Its totals are reproduced on rows 34 to 39. Both presentations reach the same closing cash: INR 2,395.7bn at 31 March 2025 and INR 2,984.7bn at 31 March 2026.</t>
        </is>
      </c>
    </row>
    <row r="43">
      <c r="A43" s="2" t="inlineStr">
        <is>
          <t>FY2024 is omitted because deriving it requires the 31 March 2023 balance sheet, which is pre-merger and not comparable. The audited FY2024 statement is not reproduced here for the same reason.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5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62" customWidth="1" min="1" max="1"/>
    <col width="15" customWidth="1" min="2" max="2"/>
    <col width="15" customWidth="1" min="3" max="3"/>
    <col width="15" customWidth="1" min="4" max="4"/>
  </cols>
  <sheetData>
    <row r="1">
      <c r="A1" s="1" t="inlineStr">
        <is>
          <t>HDFC Bank Limited  -  Bull / Base / Bear Scenarios (FY2031E outcomes)</t>
        </is>
      </c>
    </row>
    <row r="2">
      <c r="A2" s="2" t="inlineStr">
        <is>
          <t>INR billion   |   self-contained engine run off the FY2026A audited base   |   Base case reproduces the full model   |   Blue = driver assumption (editable)</t>
        </is>
      </c>
    </row>
    <row r="4">
      <c r="B4" s="3" t="inlineStr">
        <is>
          <t>Bull</t>
        </is>
      </c>
      <c r="C4" s="3" t="inlineStr">
        <is>
          <t>Base</t>
        </is>
      </c>
      <c r="D4" s="3" t="inlineStr">
        <is>
          <t>Bear</t>
        </is>
      </c>
    </row>
    <row r="6">
      <c r="A6" s="4" t="inlineStr">
        <is>
          <t>DRIVER ASSUMPTIONS  (FY2027E - FY2031E)</t>
        </is>
      </c>
      <c r="B6" s="5" t="n"/>
      <c r="C6" s="5" t="n"/>
      <c r="D6" s="5" t="n"/>
    </row>
    <row r="7">
      <c r="A7" s="6" t="inlineStr">
        <is>
          <t>Deposit growth, CAGR FY2027E-FY2031E %</t>
        </is>
      </c>
      <c r="B7" s="9" t="n">
        <v>0.14</v>
      </c>
      <c r="C7" s="9" t="n">
        <v>0.121</v>
      </c>
      <c r="D7" s="9" t="n">
        <v>0.095</v>
      </c>
    </row>
    <row r="8">
      <c r="A8" s="6" t="inlineStr">
        <is>
          <t>Loan-to-deposit ratio, FY2031E %</t>
        </is>
      </c>
      <c r="B8" s="9" t="n">
        <v>0.95</v>
      </c>
      <c r="C8" s="9" t="n">
        <v>0.93</v>
      </c>
      <c r="D8" s="9" t="n">
        <v>0.9</v>
      </c>
    </row>
    <row r="9">
      <c r="A9" s="6" t="inlineStr">
        <is>
          <t>Investments as % of deposits, FY2031E</t>
        </is>
      </c>
      <c r="B9" s="9" t="n">
        <v>0.28</v>
      </c>
      <c r="C9" s="9" t="n">
        <v>0.285</v>
      </c>
      <c r="D9" s="9" t="n">
        <v>0.3</v>
      </c>
    </row>
    <row r="10">
      <c r="A10" s="6" t="inlineStr">
        <is>
          <t>Net interest margin on average earning assets, FY2031E %</t>
        </is>
      </c>
      <c r="B10" s="14" t="n">
        <v>0.039</v>
      </c>
      <c r="C10" s="14" t="n">
        <v>0.0364</v>
      </c>
      <c r="D10" s="14" t="n">
        <v>0.0325</v>
      </c>
    </row>
    <row r="11">
      <c r="A11" s="6" t="inlineStr">
        <is>
          <t>Fee and other core income growth, CAGR %</t>
        </is>
      </c>
      <c r="B11" s="9" t="n">
        <v>0.135</v>
      </c>
      <c r="C11" s="9" t="n">
        <v>0.112</v>
      </c>
      <c r="D11" s="9" t="n">
        <v>0.08</v>
      </c>
    </row>
    <row r="12">
      <c r="A12" s="6" t="inlineStr">
        <is>
          <t>Cost-to-income ratio, FY2031E %</t>
        </is>
      </c>
      <c r="B12" s="9" t="n">
        <v>0.325</v>
      </c>
      <c r="C12" s="9" t="n">
        <v>0.347</v>
      </c>
      <c r="D12" s="9" t="n">
        <v>0.385</v>
      </c>
    </row>
    <row r="13">
      <c r="A13" s="6" t="inlineStr">
        <is>
          <t>Credit cost, FY2031E (bps on average gross advances)</t>
        </is>
      </c>
      <c r="B13" s="22" t="n">
        <v>40</v>
      </c>
      <c r="C13" s="22" t="n">
        <v>55</v>
      </c>
      <c r="D13" s="22" t="n">
        <v>110</v>
      </c>
    </row>
    <row r="14">
      <c r="A14" s="6" t="inlineStr">
        <is>
          <t>Standard-asset and other provisions, FY2031E</t>
        </is>
      </c>
      <c r="B14" s="10" t="n">
        <v>22</v>
      </c>
      <c r="C14" s="10" t="n">
        <v>29</v>
      </c>
      <c r="D14" s="10" t="n">
        <v>55</v>
      </c>
    </row>
    <row r="15">
      <c r="A15" s="6" t="inlineStr">
        <is>
          <t>Effective tax rate %</t>
        </is>
      </c>
      <c r="B15" s="9" t="n">
        <v>0.245</v>
      </c>
      <c r="C15" s="9" t="n">
        <v>0.245</v>
      </c>
      <c r="D15" s="9" t="n">
        <v>0.245</v>
      </c>
    </row>
    <row r="16">
      <c r="A16" s="6" t="inlineStr">
        <is>
          <t>Weighted average shares, FY2031E (m)</t>
        </is>
      </c>
      <c r="B16" s="22" t="n">
        <v>15700</v>
      </c>
      <c r="C16" s="22" t="n">
        <v>15700</v>
      </c>
      <c r="D16" s="22" t="n">
        <v>15700</v>
      </c>
    </row>
    <row r="17">
      <c r="A17" s="6" t="inlineStr">
        <is>
          <t>Dividend payout ratio %</t>
        </is>
      </c>
      <c r="B17" s="9" t="n">
        <v>0.28</v>
      </c>
      <c r="C17" s="9" t="n">
        <v>0.295</v>
      </c>
      <c r="D17" s="9" t="n">
        <v>0.32</v>
      </c>
    </row>
    <row r="18">
      <c r="A18" s="6" t="inlineStr">
        <is>
          <t>RWA density (RWA / total assets) %</t>
        </is>
      </c>
      <c r="B18" s="9" t="n">
        <v>0.67</v>
      </c>
      <c r="C18" s="9" t="n">
        <v>0.68</v>
      </c>
      <c r="D18" s="9" t="n">
        <v>0.7</v>
      </c>
    </row>
    <row r="19">
      <c r="A19" s="6" t="inlineStr">
        <is>
          <t>CET 1 capital as % of net worth</t>
        </is>
      </c>
      <c r="B19" s="9" t="n">
        <v>0.91</v>
      </c>
      <c r="C19" s="9" t="n">
        <v>0.91</v>
      </c>
      <c r="D19" s="9" t="n">
        <v>0.905</v>
      </c>
    </row>
    <row r="21">
      <c r="A21" s="4" t="inlineStr">
        <is>
          <t>FY2031E OUTCOMES</t>
        </is>
      </c>
      <c r="B21" s="5" t="n"/>
      <c r="C21" s="5" t="n"/>
      <c r="D21" s="5" t="n"/>
    </row>
    <row r="22">
      <c r="A22" s="6" t="inlineStr">
        <is>
          <t>Deposits, FY2031E</t>
        </is>
      </c>
      <c r="B22" s="7">
        <f>31052.505*(1+B7)^5</f>
        <v/>
      </c>
      <c r="C22" s="7">
        <f>31052.505*(1+C7)^5</f>
        <v/>
      </c>
      <c r="D22" s="7">
        <f>31052.505*(1+D7)^5</f>
        <v/>
      </c>
    </row>
    <row r="23">
      <c r="A23" s="6" t="inlineStr">
        <is>
          <t>Advances, net, FY2031E</t>
        </is>
      </c>
      <c r="B23" s="7">
        <f>B22*B8</f>
        <v/>
      </c>
      <c r="C23" s="7">
        <f>C22*C8</f>
        <v/>
      </c>
      <c r="D23" s="7">
        <f>D22*D8</f>
        <v/>
      </c>
    </row>
    <row r="24">
      <c r="A24" s="6" t="inlineStr">
        <is>
          <t>Investments, FY2031E</t>
        </is>
      </c>
      <c r="B24" s="7">
        <f>B22*B9</f>
        <v/>
      </c>
      <c r="C24" s="7">
        <f>C22*C9</f>
        <v/>
      </c>
      <c r="D24" s="7">
        <f>D22*D9</f>
        <v/>
      </c>
    </row>
    <row r="25">
      <c r="A25" s="6" t="inlineStr">
        <is>
          <t>Total earning assets, FY2031E</t>
        </is>
      </c>
      <c r="B25" s="7">
        <f>B23+B24+B22*0.031</f>
        <v/>
      </c>
      <c r="C25" s="7">
        <f>C23+C24+C22*0.031</f>
        <v/>
      </c>
      <c r="D25" s="7">
        <f>D23+D24+D22*0.031</f>
        <v/>
      </c>
    </row>
    <row r="26">
      <c r="A26" s="6" t="inlineStr">
        <is>
          <t>Average earning assets, FY2031E</t>
        </is>
      </c>
      <c r="B26" s="7">
        <f>(B25+B25/(1+B7))/2</f>
        <v/>
      </c>
      <c r="C26" s="7">
        <f>(C25+C25/(1+C7))/2</f>
        <v/>
      </c>
      <c r="D26" s="7">
        <f>(D25+D25/(1+D7))/2</f>
        <v/>
      </c>
    </row>
    <row r="27">
      <c r="A27" s="11" t="inlineStr">
        <is>
          <t>Net interest income, FY2031E</t>
        </is>
      </c>
      <c r="B27" s="12">
        <f>B26*B10</f>
        <v/>
      </c>
      <c r="C27" s="12">
        <f>C26*C10</f>
        <v/>
      </c>
      <c r="D27" s="12">
        <f>D26*D10</f>
        <v/>
      </c>
    </row>
    <row r="28">
      <c r="A28" s="6" t="inlineStr">
        <is>
          <t>Core non-interest income, FY2031E</t>
        </is>
      </c>
      <c r="B28" s="7">
        <f>533.532*(1+B11)^5</f>
        <v/>
      </c>
      <c r="C28" s="7">
        <f>533.532*(1+C11)^5</f>
        <v/>
      </c>
      <c r="D28" s="7">
        <f>533.532*(1+D11)^5</f>
        <v/>
      </c>
    </row>
    <row r="29">
      <c r="A29" s="11" t="inlineStr">
        <is>
          <t>Net revenue, FY2031E</t>
        </is>
      </c>
      <c r="B29" s="12">
        <f>B27+B28</f>
        <v/>
      </c>
      <c r="C29" s="12">
        <f>C27+C28</f>
        <v/>
      </c>
      <c r="D29" s="12">
        <f>D27+D28</f>
        <v/>
      </c>
    </row>
    <row r="30">
      <c r="A30" s="6" t="inlineStr">
        <is>
          <t>Operating expenses, FY2031E</t>
        </is>
      </c>
      <c r="B30" s="7">
        <f>B29*B12</f>
        <v/>
      </c>
      <c r="C30" s="7">
        <f>C29*C12</f>
        <v/>
      </c>
      <c r="D30" s="7">
        <f>D29*D12</f>
        <v/>
      </c>
    </row>
    <row r="31">
      <c r="A31" s="11" t="inlineStr">
        <is>
          <t>Pre-provision operating profit, FY2031E</t>
        </is>
      </c>
      <c r="B31" s="12">
        <f>B29-B30</f>
        <v/>
      </c>
      <c r="C31" s="12">
        <f>C29-C30</f>
        <v/>
      </c>
      <c r="D31" s="12">
        <f>D29-D30</f>
        <v/>
      </c>
    </row>
    <row r="32">
      <c r="A32" s="6" t="inlineStr">
        <is>
          <t>Gross advances, FY2031E</t>
        </is>
      </c>
      <c r="B32" s="7">
        <f>B23/0.992267</f>
        <v/>
      </c>
      <c r="C32" s="7">
        <f>C23/0.992267</f>
        <v/>
      </c>
      <c r="D32" s="7">
        <f>D23/0.992267</f>
        <v/>
      </c>
    </row>
    <row r="33">
      <c r="A33" s="6" t="inlineStr">
        <is>
          <t>Provisions and contingencies, FY2031E</t>
        </is>
      </c>
      <c r="B33" s="7">
        <f>B13/10000*B32+B14</f>
        <v/>
      </c>
      <c r="C33" s="7">
        <f>C13/10000*C32+C14</f>
        <v/>
      </c>
      <c r="D33" s="7">
        <f>D13/10000*D32+D14</f>
        <v/>
      </c>
    </row>
    <row r="34">
      <c r="A34" s="11" t="inlineStr">
        <is>
          <t>Profit before tax, FY2031E</t>
        </is>
      </c>
      <c r="B34" s="12">
        <f>B31-B33</f>
        <v/>
      </c>
      <c r="C34" s="12">
        <f>C31-C33</f>
        <v/>
      </c>
      <c r="D34" s="12">
        <f>D31-D33</f>
        <v/>
      </c>
    </row>
    <row r="35">
      <c r="A35" s="11" t="inlineStr">
        <is>
          <t>NET PROFIT, FY2031E</t>
        </is>
      </c>
      <c r="B35" s="12">
        <f>B34*(1-B15)</f>
        <v/>
      </c>
      <c r="C35" s="12">
        <f>C34*(1-C15)</f>
        <v/>
      </c>
      <c r="D35" s="12">
        <f>D34*(1-D15)</f>
        <v/>
      </c>
    </row>
    <row r="36">
      <c r="A36" s="11" t="inlineStr">
        <is>
          <t>Earnings per share, FY2031E (INR)</t>
        </is>
      </c>
      <c r="B36" s="24">
        <f>B35/B16*1000</f>
        <v/>
      </c>
      <c r="C36" s="24">
        <f>C35/C16*1000</f>
        <v/>
      </c>
      <c r="D36" s="24">
        <f>D35/D16*1000</f>
        <v/>
      </c>
    </row>
    <row r="37">
      <c r="A37" s="6" t="inlineStr">
        <is>
          <t>Total assets, FY2031E (approx., earning assets / 0.925)</t>
        </is>
      </c>
      <c r="B37" s="7">
        <f>B25/0.925</f>
        <v/>
      </c>
      <c r="C37" s="7">
        <f>C25/0.925</f>
        <v/>
      </c>
      <c r="D37" s="7">
        <f>D25/0.925</f>
        <v/>
      </c>
    </row>
    <row r="38">
      <c r="A38" s="6" t="inlineStr">
        <is>
          <t>Return on total assets, FY2031E %</t>
        </is>
      </c>
      <c r="B38" s="13">
        <f>B35/B37</f>
        <v/>
      </c>
      <c r="C38" s="13">
        <f>C35/C37</f>
        <v/>
      </c>
      <c r="D38" s="13">
        <f>D35/D37</f>
        <v/>
      </c>
    </row>
    <row r="39">
      <c r="A39" s="6" t="inlineStr">
        <is>
          <t>Net worth, FY2031E (retained-earnings roll-forward)</t>
        </is>
      </c>
      <c r="B39" s="7">
        <f>5629.009+B35*(1-B17)*3.93+295</f>
        <v/>
      </c>
      <c r="C39" s="7">
        <f>5629.009+C35*(1-C17)*3.93+295</f>
        <v/>
      </c>
      <c r="D39" s="7">
        <f>5629.009+D35*(1-D17)*3.93+295</f>
        <v/>
      </c>
    </row>
    <row r="40">
      <c r="A40" s="6" t="inlineStr">
        <is>
          <t>Return on net worth, FY2031E %</t>
        </is>
      </c>
      <c r="B40" s="13">
        <f>B35/B39</f>
        <v/>
      </c>
      <c r="C40" s="13">
        <f>C35/C39</f>
        <v/>
      </c>
      <c r="D40" s="13">
        <f>D35/D39</f>
        <v/>
      </c>
    </row>
    <row r="41">
      <c r="A41" s="6" t="inlineStr">
        <is>
          <t>Book value per share, FY2031E (INR)</t>
        </is>
      </c>
      <c r="B41" s="25">
        <f>B39/B16*1000</f>
        <v/>
      </c>
      <c r="C41" s="25">
        <f>C39/C16*1000</f>
        <v/>
      </c>
      <c r="D41" s="25">
        <f>D39/D16*1000</f>
        <v/>
      </c>
    </row>
    <row r="42">
      <c r="A42" s="6" t="inlineStr">
        <is>
          <t>CET 1 ratio, FY2031E %</t>
        </is>
      </c>
      <c r="B42" s="13">
        <f>B39*B19/(B37*B18)</f>
        <v/>
      </c>
      <c r="C42" s="13">
        <f>C39*C19/(C37*C18)</f>
        <v/>
      </c>
      <c r="D42" s="13">
        <f>D39*D19/(D37*D18)</f>
        <v/>
      </c>
    </row>
    <row r="44">
      <c r="A44" s="11" t="inlineStr">
        <is>
          <t>Net profit CAGR, FY2026A to FY2031E %</t>
        </is>
      </c>
      <c r="B44" s="32">
        <f>(B35/746.713)^(1/5)-1</f>
        <v/>
      </c>
      <c r="C44" s="32">
        <f>(C35/746.713)^(1/5)-1</f>
        <v/>
      </c>
      <c r="D44" s="32">
        <f>(D35/746.713)^(1/5)-1</f>
        <v/>
      </c>
    </row>
    <row r="45">
      <c r="A45" s="11" t="inlineStr">
        <is>
          <t>Net profit versus base case %</t>
        </is>
      </c>
      <c r="B45" s="32">
        <f>B35/$C$35-1</f>
        <v/>
      </c>
      <c r="C45" s="32">
        <f>C35/$C$35-1</f>
        <v/>
      </c>
      <c r="D45" s="32">
        <f>D35/$C$35-1</f>
        <v/>
      </c>
    </row>
    <row r="47">
      <c r="A47" s="4" t="inlineStr">
        <is>
          <t>SCENARIO RATIONALE</t>
        </is>
      </c>
      <c r="B47" s="5" t="n"/>
      <c r="C47" s="5" t="n"/>
      <c r="D47" s="5" t="n"/>
    </row>
    <row r="48">
      <c r="A48" s="2" t="inlineStr">
        <is>
          <t>BULL - deposit growth holds at the 14% run-rate seen in Q1 FY2027 and the loan-to-deposit ratio is held near 95%; the cash reserve ratio cut to 3.0% and the run-off of legacy eHDFC borrowings at 7.8% lift the margin to 3.90%; operating leverage takes cost-to-income to 32.5%; credit costs stay at the current 40bps through the ECL transition.</t>
        </is>
      </c>
    </row>
    <row r="49">
      <c r="A49" s="2" t="inlineStr">
        <is>
          <t>BASE - deposit growth decelerates from 13.5% to 11.0%; the loan-to-deposit ratio drifts down from 95.0% to 93.0% as management continues to rebuild the deposit-funded balance sheet; margin recovers from the 3.34% FY2027E trough to 3.64% as deposits reprice and wholesale funding costs fall; cost-to-income falls to 34.7%; credit cost normalises to 55bps with a 60bps step in FY2028E on RBI expected-credit-loss adoption.</t>
        </is>
      </c>
    </row>
    <row r="50">
      <c r="A50" s="2" t="inlineStr">
        <is>
          <t>BEAR - a deposit war and the continuing shift from CASA into term deposits caps deposit growth at 9.5% and forces the loan-to-deposit ratio down to 90%; margin compresses to 3.25% as funding costs reprice faster than the floating-rate loan book; cost-to-income stalls at 38.5%; the unsecured retail and commercial book seasons and credit cost doubles to 110bps, with the ECL transition front-loading it.</t>
        </is>
      </c>
    </row>
    <row r="52">
      <c r="A52" s="18" t="inlineStr">
        <is>
          <t>The scenario engine is a reduced-form model run off the FY2026A audited base. It is not the full three-statement model. Base-case outputs are calibrated to the detailed model on the other tabs; small differences arise because this engine approximates total assets and the net worth roll-forward.</t>
        </is>
      </c>
    </row>
    <row r="53">
      <c r="A53" s="2" t="inlineStr">
        <is>
          <t>FY2026A audited base: deposits INR 31,052.5bn, advances INR 29,371.7bn, earning assets INR 39,191.5bn, net interest income INR 1,286.9bn, core non-interest income INR 533.5bn (reported INR 625.3bn less the INR 91.8bn HDB Financial Services gain), net profit INR 746.7bn, net worth INR 5,629.0bn.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8"/>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58" customWidth="1" min="1" max="1"/>
    <col width="13" customWidth="1" min="2" max="2"/>
    <col width="13" customWidth="1" min="3" max="3"/>
    <col width="13" customWidth="1" min="4" max="4"/>
    <col width="13" customWidth="1" min="5" max="5"/>
    <col width="13" customWidth="1" min="6" max="6"/>
    <col width="13" customWidth="1" min="7" max="7"/>
    <col width="13" customWidth="1" min="8" max="8"/>
    <col width="13" customWidth="1" min="9" max="9"/>
  </cols>
  <sheetData>
    <row r="1">
      <c r="A1" s="1" t="inlineStr">
        <is>
          <t>HDFC Bank Limited  -  Valuation Inputs (prepared for a later valuation stage)</t>
        </is>
      </c>
    </row>
    <row r="2">
      <c r="A2" s="2" t="inlineStr">
        <is>
          <t>INR billion unless stated   |   NO VALUATION IS PERFORMED IN THIS ENGAGEMENT   |   Bank valuation inputs: distributable earnings under a CET 1 constraint, cost of equity, capital path</t>
        </is>
      </c>
    </row>
    <row r="4">
      <c r="B4" s="3" t="inlineStr">
        <is>
          <t>FY2024A</t>
        </is>
      </c>
      <c r="C4" s="3" t="inlineStr">
        <is>
          <t>FY2025A</t>
        </is>
      </c>
      <c r="D4" s="3" t="inlineStr">
        <is>
          <t>FY2026A</t>
        </is>
      </c>
      <c r="E4" s="3" t="inlineStr">
        <is>
          <t>FY2027E</t>
        </is>
      </c>
      <c r="F4" s="3" t="inlineStr">
        <is>
          <t>FY2028E</t>
        </is>
      </c>
      <c r="G4" s="3" t="inlineStr">
        <is>
          <t>FY2029E</t>
        </is>
      </c>
      <c r="H4" s="3" t="inlineStr">
        <is>
          <t>FY2030E</t>
        </is>
      </c>
      <c r="I4" s="3" t="inlineStr">
        <is>
          <t>FY2031E</t>
        </is>
      </c>
    </row>
    <row r="6">
      <c r="A6" s="4" t="inlineStr">
        <is>
          <t>EARNINGS AND DIVIDEND CAPACITY</t>
        </is>
      </c>
      <c r="B6" s="5" t="n"/>
      <c r="C6" s="5" t="n"/>
      <c r="D6" s="5" t="n"/>
      <c r="E6" s="5" t="n"/>
      <c r="F6" s="5" t="n"/>
      <c r="G6" s="5" t="n"/>
      <c r="H6" s="5" t="n"/>
      <c r="I6" s="5" t="n"/>
    </row>
    <row r="7">
      <c r="A7" s="6" t="inlineStr">
        <is>
          <t>Net profit for the year</t>
        </is>
      </c>
      <c r="B7" s="19">
        <f>'Income statement'!B71</f>
        <v/>
      </c>
      <c r="C7" s="19">
        <f>'Income statement'!C71</f>
        <v/>
      </c>
      <c r="D7" s="19">
        <f>'Income statement'!D71</f>
        <v/>
      </c>
      <c r="E7" s="19">
        <f>'Income statement'!E71</f>
        <v/>
      </c>
      <c r="F7" s="19">
        <f>'Income statement'!F71</f>
        <v/>
      </c>
      <c r="G7" s="19">
        <f>'Income statement'!G71</f>
        <v/>
      </c>
      <c r="H7" s="19">
        <f>'Income statement'!H71</f>
        <v/>
      </c>
      <c r="I7" s="19">
        <f>'Income statement'!I71</f>
        <v/>
      </c>
    </row>
    <row r="8">
      <c r="A8" s="6" t="inlineStr">
        <is>
          <t>Dividends declared for the year</t>
        </is>
      </c>
      <c r="B8" s="19">
        <f>-'Income statement'!B77*'Income statement'!B75/1000</f>
        <v/>
      </c>
      <c r="C8" s="19">
        <f>-'Income statement'!C77*'Income statement'!C75/1000</f>
        <v/>
      </c>
      <c r="D8" s="19">
        <f>-'Income statement'!D77*'Income statement'!D75/1000</f>
        <v/>
      </c>
      <c r="E8" s="19">
        <f>-'Income statement'!E77*'Income statement'!E75/1000</f>
        <v/>
      </c>
      <c r="F8" s="19">
        <f>-'Income statement'!F77*'Income statement'!F75/1000</f>
        <v/>
      </c>
      <c r="G8" s="19">
        <f>-'Income statement'!G77*'Income statement'!G75/1000</f>
        <v/>
      </c>
      <c r="H8" s="19">
        <f>-'Income statement'!H77*'Income statement'!H75/1000</f>
        <v/>
      </c>
      <c r="I8" s="19">
        <f>-'Income statement'!I77*'Income statement'!I75/1000</f>
        <v/>
      </c>
    </row>
    <row r="9">
      <c r="A9" s="6" t="inlineStr">
        <is>
          <t>Retained earnings</t>
        </is>
      </c>
      <c r="B9" s="7">
        <f>B7+B8</f>
        <v/>
      </c>
      <c r="C9" s="7">
        <f>C7+C8</f>
        <v/>
      </c>
      <c r="D9" s="7">
        <f>D7+D8</f>
        <v/>
      </c>
      <c r="E9" s="7">
        <f>E7+E8</f>
        <v/>
      </c>
      <c r="F9" s="7">
        <f>F7+F8</f>
        <v/>
      </c>
      <c r="G9" s="7">
        <f>G7+G8</f>
        <v/>
      </c>
      <c r="H9" s="7">
        <f>H7+H8</f>
        <v/>
      </c>
      <c r="I9" s="7">
        <f>I7+I8</f>
        <v/>
      </c>
    </row>
    <row r="10">
      <c r="A10" s="6" t="inlineStr">
        <is>
          <t xml:space="preserve">   Dividend payout ratio %</t>
        </is>
      </c>
      <c r="B10" s="8">
        <f>-B8/B7</f>
        <v/>
      </c>
      <c r="C10" s="8">
        <f>-C8/C7</f>
        <v/>
      </c>
      <c r="D10" s="8">
        <f>-D8/D7</f>
        <v/>
      </c>
      <c r="E10" s="8">
        <f>-E8/E7</f>
        <v/>
      </c>
      <c r="F10" s="8">
        <f>-F8/F7</f>
        <v/>
      </c>
      <c r="G10" s="8">
        <f>-G8/G7</f>
        <v/>
      </c>
      <c r="H10" s="8">
        <f>-H8/H7</f>
        <v/>
      </c>
      <c r="I10" s="8">
        <f>-I8/I7</f>
        <v/>
      </c>
    </row>
    <row r="11">
      <c r="A11" s="6" t="inlineStr">
        <is>
          <t xml:space="preserve">   Return on average net worth %</t>
        </is>
      </c>
      <c r="D11" s="15">
        <f>'Income statement'!D81</f>
        <v/>
      </c>
      <c r="E11" s="15">
        <f>'Income statement'!E81</f>
        <v/>
      </c>
      <c r="F11" s="15">
        <f>'Income statement'!F81</f>
        <v/>
      </c>
      <c r="G11" s="15">
        <f>'Income statement'!G81</f>
        <v/>
      </c>
      <c r="H11" s="15">
        <f>'Income statement'!H81</f>
        <v/>
      </c>
      <c r="I11" s="15">
        <f>'Income statement'!I81</f>
        <v/>
      </c>
    </row>
    <row r="12">
      <c r="A12" s="6" t="inlineStr">
        <is>
          <t xml:space="preserve">   Sustainable growth (RoE x retention rate) %</t>
        </is>
      </c>
      <c r="D12" s="13">
        <f>D11*(1+D8/D7)</f>
        <v/>
      </c>
      <c r="E12" s="13">
        <f>E11*(1+E8/E7)</f>
        <v/>
      </c>
      <c r="F12" s="13">
        <f>F11*(1+F8/F7)</f>
        <v/>
      </c>
      <c r="G12" s="13">
        <f>G11*(1+G8/G7)</f>
        <v/>
      </c>
      <c r="H12" s="13">
        <f>H11*(1+H8/H7)</f>
        <v/>
      </c>
      <c r="I12" s="13">
        <f>I11*(1+I8/I7)</f>
        <v/>
      </c>
    </row>
    <row r="14">
      <c r="A14" s="4" t="inlineStr">
        <is>
          <t>CAPITAL PATH AND SURPLUS CAPITAL</t>
        </is>
      </c>
      <c r="B14" s="5" t="n"/>
      <c r="C14" s="5" t="n"/>
      <c r="D14" s="5" t="n"/>
      <c r="E14" s="5" t="n"/>
      <c r="F14" s="5" t="n"/>
      <c r="G14" s="5" t="n"/>
      <c r="H14" s="5" t="n"/>
      <c r="I14" s="5" t="n"/>
    </row>
    <row r="15">
      <c r="A15" s="6" t="inlineStr">
        <is>
          <t>Net worth</t>
        </is>
      </c>
      <c r="B15" s="19">
        <f>'Balance sheet'!B10</f>
        <v/>
      </c>
      <c r="C15" s="19">
        <f>'Balance sheet'!C10</f>
        <v/>
      </c>
      <c r="D15" s="19">
        <f>'Balance sheet'!D10</f>
        <v/>
      </c>
      <c r="E15" s="19">
        <f>'Balance sheet'!E10</f>
        <v/>
      </c>
      <c r="F15" s="19">
        <f>'Balance sheet'!F10</f>
        <v/>
      </c>
      <c r="G15" s="19">
        <f>'Balance sheet'!G10</f>
        <v/>
      </c>
      <c r="H15" s="19">
        <f>'Balance sheet'!H10</f>
        <v/>
      </c>
      <c r="I15" s="19">
        <f>'Balance sheet'!I10</f>
        <v/>
      </c>
    </row>
    <row r="16">
      <c r="A16" s="6" t="inlineStr">
        <is>
          <t>CET 1 capital</t>
        </is>
      </c>
      <c r="B16" s="19">
        <f>'Balance sheet'!B51</f>
        <v/>
      </c>
      <c r="C16" s="19">
        <f>'Balance sheet'!C51</f>
        <v/>
      </c>
      <c r="D16" s="19">
        <f>'Balance sheet'!D51</f>
        <v/>
      </c>
      <c r="E16" s="19">
        <f>'Balance sheet'!E51</f>
        <v/>
      </c>
      <c r="F16" s="19">
        <f>'Balance sheet'!F51</f>
        <v/>
      </c>
      <c r="G16" s="19">
        <f>'Balance sheet'!G51</f>
        <v/>
      </c>
      <c r="H16" s="19">
        <f>'Balance sheet'!H51</f>
        <v/>
      </c>
      <c r="I16" s="19">
        <f>'Balance sheet'!I51</f>
        <v/>
      </c>
    </row>
    <row r="17">
      <c r="A17" s="6" t="inlineStr">
        <is>
          <t>Risk-weighted assets</t>
        </is>
      </c>
      <c r="B17" s="30">
        <f>'Balance sheet'!B49</f>
        <v/>
      </c>
      <c r="C17" s="30">
        <f>'Balance sheet'!C49</f>
        <v/>
      </c>
      <c r="D17" s="30">
        <f>'Balance sheet'!D49</f>
        <v/>
      </c>
      <c r="E17" s="30">
        <f>'Balance sheet'!E49</f>
        <v/>
      </c>
      <c r="F17" s="30">
        <f>'Balance sheet'!F49</f>
        <v/>
      </c>
      <c r="G17" s="30">
        <f>'Balance sheet'!G49</f>
        <v/>
      </c>
      <c r="H17" s="30">
        <f>'Balance sheet'!H49</f>
        <v/>
      </c>
      <c r="I17" s="30">
        <f>'Balance sheet'!I49</f>
        <v/>
      </c>
    </row>
    <row r="18">
      <c r="A18" s="6" t="inlineStr">
        <is>
          <t>CET 1 ratio %</t>
        </is>
      </c>
      <c r="B18" s="13">
        <f>B16/B17</f>
        <v/>
      </c>
      <c r="C18" s="13">
        <f>C16/C17</f>
        <v/>
      </c>
      <c r="D18" s="13">
        <f>D16/D17</f>
        <v/>
      </c>
      <c r="E18" s="13">
        <f>E16/E17</f>
        <v/>
      </c>
      <c r="F18" s="13">
        <f>F16/F17</f>
        <v/>
      </c>
      <c r="G18" s="13">
        <f>G16/G17</f>
        <v/>
      </c>
      <c r="H18" s="13">
        <f>H16/H17</f>
        <v/>
      </c>
      <c r="I18" s="13">
        <f>I16/I17</f>
        <v/>
      </c>
    </row>
    <row r="19">
      <c r="A19" s="6" t="inlineStr">
        <is>
          <t xml:space="preserve">   Target operating CET 1 ratio %  (driver)</t>
        </is>
      </c>
      <c r="B19" s="9" t="n">
        <v>0.13</v>
      </c>
      <c r="C19" s="9" t="n">
        <v>0.13</v>
      </c>
      <c r="D19" s="9" t="n">
        <v>0.13</v>
      </c>
      <c r="E19" s="9" t="n">
        <v>0.13</v>
      </c>
      <c r="F19" s="9" t="n">
        <v>0.13</v>
      </c>
      <c r="G19" s="9" t="n">
        <v>0.13</v>
      </c>
      <c r="H19" s="9" t="n">
        <v>0.13</v>
      </c>
      <c r="I19" s="9" t="n">
        <v>0.13</v>
      </c>
    </row>
    <row r="20">
      <c r="A20" s="6" t="inlineStr">
        <is>
          <t>CET 1 capital required at the target ratio</t>
        </is>
      </c>
      <c r="B20" s="7">
        <f>B17*B19</f>
        <v/>
      </c>
      <c r="C20" s="7">
        <f>C17*C19</f>
        <v/>
      </c>
      <c r="D20" s="7">
        <f>D17*D19</f>
        <v/>
      </c>
      <c r="E20" s="7">
        <f>E17*E19</f>
        <v/>
      </c>
      <c r="F20" s="7">
        <f>F17*F19</f>
        <v/>
      </c>
      <c r="G20" s="7">
        <f>G17*G19</f>
        <v/>
      </c>
      <c r="H20" s="7">
        <f>H17*H19</f>
        <v/>
      </c>
      <c r="I20" s="7">
        <f>I17*I19</f>
        <v/>
      </c>
    </row>
    <row r="21">
      <c r="A21" s="11" t="inlineStr">
        <is>
          <t>Surplus CET 1 capital over the target</t>
        </is>
      </c>
      <c r="B21" s="12">
        <f>B16-B20</f>
        <v/>
      </c>
      <c r="C21" s="12">
        <f>C16-C20</f>
        <v/>
      </c>
      <c r="D21" s="12">
        <f>D16-D20</f>
        <v/>
      </c>
      <c r="E21" s="12">
        <f>E16-E20</f>
        <v/>
      </c>
      <c r="F21" s="12">
        <f>F16-F20</f>
        <v/>
      </c>
      <c r="G21" s="12">
        <f>G16-G20</f>
        <v/>
      </c>
      <c r="H21" s="12">
        <f>H16-H20</f>
        <v/>
      </c>
      <c r="I21" s="12">
        <f>I16-I20</f>
        <v/>
      </c>
    </row>
    <row r="22">
      <c r="A22" s="6" t="inlineStr">
        <is>
          <t xml:space="preserve">   Surplus CET 1 per share (INR)</t>
        </is>
      </c>
      <c r="B22" s="25">
        <f>B21/'Income statement'!B75*1000</f>
        <v/>
      </c>
      <c r="C22" s="25">
        <f>C21/'Income statement'!C75*1000</f>
        <v/>
      </c>
      <c r="D22" s="25">
        <f>D21/'Income statement'!D75*1000</f>
        <v/>
      </c>
      <c r="E22" s="25">
        <f>E21/'Income statement'!E75*1000</f>
        <v/>
      </c>
      <c r="F22" s="25">
        <f>F21/'Income statement'!F75*1000</f>
        <v/>
      </c>
      <c r="G22" s="25">
        <f>G21/'Income statement'!G75*1000</f>
        <v/>
      </c>
      <c r="H22" s="25">
        <f>H21/'Income statement'!H75*1000</f>
        <v/>
      </c>
      <c r="I22" s="25">
        <f>I21/'Income statement'!I75*1000</f>
        <v/>
      </c>
    </row>
    <row r="23">
      <c r="A23" s="6" t="inlineStr">
        <is>
          <t>Distributable earnings (net profit less CET 1 needed for RWA growth)</t>
        </is>
      </c>
      <c r="D23" s="7">
        <f>D7-(D17-C17)*D19</f>
        <v/>
      </c>
      <c r="E23" s="7">
        <f>E7-(E17-D17)*E19</f>
        <v/>
      </c>
      <c r="F23" s="7">
        <f>F7-(F17-E17)*F19</f>
        <v/>
      </c>
      <c r="G23" s="7">
        <f>G7-(G17-F17)*G19</f>
        <v/>
      </c>
      <c r="H23" s="7">
        <f>H7-(H17-G17)*H19</f>
        <v/>
      </c>
      <c r="I23" s="7">
        <f>I7-(I17-H17)*I19</f>
        <v/>
      </c>
    </row>
    <row r="24">
      <c r="A24" s="6" t="inlineStr">
        <is>
          <t>Book value per share (INR)</t>
        </is>
      </c>
      <c r="B24" s="27">
        <f>'Balance sheet'!B46</f>
        <v/>
      </c>
      <c r="C24" s="27">
        <f>'Balance sheet'!C46</f>
        <v/>
      </c>
      <c r="D24" s="27">
        <f>'Balance sheet'!D46</f>
        <v/>
      </c>
      <c r="E24" s="27">
        <f>'Balance sheet'!E46</f>
        <v/>
      </c>
      <c r="F24" s="27">
        <f>'Balance sheet'!F46</f>
        <v/>
      </c>
      <c r="G24" s="27">
        <f>'Balance sheet'!G46</f>
        <v/>
      </c>
      <c r="H24" s="27">
        <f>'Balance sheet'!H46</f>
        <v/>
      </c>
      <c r="I24" s="27">
        <f>'Balance sheet'!I46</f>
        <v/>
      </c>
    </row>
    <row r="25">
      <c r="A25" s="6" t="inlineStr">
        <is>
          <t>Earnings per share (INR)</t>
        </is>
      </c>
      <c r="B25" s="27">
        <f>'Income statement'!B76</f>
        <v/>
      </c>
      <c r="C25" s="27">
        <f>'Income statement'!C76</f>
        <v/>
      </c>
      <c r="D25" s="27">
        <f>'Income statement'!D76</f>
        <v/>
      </c>
      <c r="E25" s="27">
        <f>'Income statement'!E76</f>
        <v/>
      </c>
      <c r="F25" s="27">
        <f>'Income statement'!F76</f>
        <v/>
      </c>
      <c r="G25" s="27">
        <f>'Income statement'!G76</f>
        <v/>
      </c>
      <c r="H25" s="27">
        <f>'Income statement'!H76</f>
        <v/>
      </c>
      <c r="I25" s="27">
        <f>'Income statement'!I76</f>
        <v/>
      </c>
    </row>
    <row r="27">
      <c r="A27" s="4" t="inlineStr">
        <is>
          <t>COST OF EQUITY BUILD  (inputs only)</t>
        </is>
      </c>
      <c r="B27" s="5" t="n"/>
      <c r="C27" s="5" t="n"/>
      <c r="D27" s="5" t="n"/>
      <c r="E27" s="5" t="n"/>
      <c r="F27" s="5" t="n"/>
      <c r="G27" s="5" t="n"/>
      <c r="H27" s="5" t="n"/>
      <c r="I27" s="5" t="n"/>
    </row>
    <row r="28">
      <c r="A28" s="6" t="inlineStr">
        <is>
          <t>Risk-free rate - India 10-year government security %</t>
        </is>
      </c>
      <c r="B28" s="14" t="n">
        <v>0.068</v>
      </c>
    </row>
    <row r="29">
      <c r="A29" s="6" t="inlineStr">
        <is>
          <t>Equity risk premium - India %</t>
        </is>
      </c>
      <c r="B29" s="14" t="n">
        <v>0.065</v>
      </c>
    </row>
    <row r="30">
      <c r="A30" s="6" t="inlineStr">
        <is>
          <t>Beta (levered, versus Nifty 50)</t>
        </is>
      </c>
      <c r="B30" s="26" t="n">
        <v>0.95</v>
      </c>
    </row>
    <row r="31">
      <c r="A31" s="6" t="inlineStr">
        <is>
          <t>Size and liquidity adjustment %</t>
        </is>
      </c>
      <c r="B31" s="14" t="n">
        <v>0</v>
      </c>
    </row>
    <row r="32">
      <c r="A32" s="11" t="inlineStr">
        <is>
          <t>COST OF EQUITY %</t>
        </is>
      </c>
      <c r="B32" s="31">
        <f>B28+B30*B29+B31</f>
        <v/>
      </c>
    </row>
    <row r="33">
      <c r="A33" s="6" t="inlineStr">
        <is>
          <t>Terminal growth rate %</t>
        </is>
      </c>
      <c r="B33" s="14" t="n">
        <v>0.06</v>
      </c>
    </row>
    <row r="34">
      <c r="A34" s="6" t="inlineStr">
        <is>
          <t>Implied justified price to book (RoE less g) / (Ke less g)</t>
        </is>
      </c>
      <c r="B34" s="25">
        <f>('Income statement'!I81-B33)/(B32-B33)</f>
        <v/>
      </c>
    </row>
    <row r="36">
      <c r="A36" s="4" t="inlineStr">
        <is>
          <t>MARKET DATA</t>
        </is>
      </c>
      <c r="B36" s="5" t="n"/>
      <c r="C36" s="5" t="n"/>
      <c r="D36" s="5" t="n"/>
      <c r="E36" s="5" t="n"/>
      <c r="F36" s="5" t="n"/>
      <c r="G36" s="5" t="n"/>
      <c r="H36" s="5" t="n"/>
      <c r="I36" s="5" t="n"/>
    </row>
    <row r="37">
      <c r="A37" s="6" t="inlineStr">
        <is>
          <t>Share price (INR, NSE close 28 August 2026)</t>
        </is>
      </c>
      <c r="B37" s="26" t="n">
        <v>720.3</v>
      </c>
    </row>
    <row r="38">
      <c r="A38" s="6" t="inlineStr">
        <is>
          <t>Shares outstanding (m, as at 30 June 2026)</t>
        </is>
      </c>
      <c r="B38" s="22" t="n">
        <v>15401.327</v>
      </c>
    </row>
    <row r="39">
      <c r="A39" s="6" t="inlineStr">
        <is>
          <t>USD / INR (29 August 2026)</t>
        </is>
      </c>
      <c r="B39" s="26" t="n">
        <v>95.38</v>
      </c>
    </row>
    <row r="40">
      <c r="A40" s="6" t="inlineStr">
        <is>
          <t>Market capitalisation (INR bn)</t>
        </is>
      </c>
      <c r="B40" s="21">
        <f>B37*B38/1000</f>
        <v/>
      </c>
    </row>
    <row r="41">
      <c r="A41" s="6" t="inlineStr">
        <is>
          <t>Market capitalisation (USD bn)</t>
        </is>
      </c>
      <c r="B41" s="21">
        <f>B40/B39</f>
        <v/>
      </c>
    </row>
    <row r="42">
      <c r="A42" s="6" t="inlineStr">
        <is>
          <t>Price to book, FY2026A (x)</t>
        </is>
      </c>
      <c r="B42" s="25">
        <f>B37/D24</f>
        <v/>
      </c>
    </row>
    <row r="43">
      <c r="A43" s="6" t="inlineStr">
        <is>
          <t>Price to earnings, FY2026A (x)</t>
        </is>
      </c>
      <c r="B43" s="25">
        <f>B37/D25</f>
        <v/>
      </c>
    </row>
    <row r="44">
      <c r="A44" s="6" t="inlineStr">
        <is>
          <t>Price to book, FY2027E (x)</t>
        </is>
      </c>
      <c r="B44" s="25">
        <f>B37/E24</f>
        <v/>
      </c>
    </row>
    <row r="45">
      <c r="A45" s="6" t="inlineStr">
        <is>
          <t>Price to earnings, FY2027E (x)</t>
        </is>
      </c>
      <c r="B45" s="25">
        <f>B37/E25</f>
        <v/>
      </c>
    </row>
    <row r="46">
      <c r="A46" s="6" t="inlineStr">
        <is>
          <t>Dividend yield, FY2027E %</t>
        </is>
      </c>
      <c r="B46" s="13">
        <f>'Income statement'!E77/B37</f>
        <v/>
      </c>
    </row>
    <row r="48">
      <c r="A48" s="4" t="inlineStr">
        <is>
          <t>SECTOR AND PEER REFERENCE</t>
        </is>
      </c>
      <c r="B48" s="5" t="n"/>
      <c r="C48" s="5" t="n"/>
      <c r="D48" s="5" t="n"/>
      <c r="E48" s="5" t="n"/>
      <c r="F48" s="5" t="n"/>
      <c r="G48" s="5" t="n"/>
      <c r="H48" s="5" t="n"/>
      <c r="I48" s="5" t="n"/>
    </row>
    <row r="49">
      <c r="A49" s="6" t="inlineStr">
        <is>
          <t>RBI policy repo rate %</t>
        </is>
      </c>
      <c r="B49" s="14" t="n">
        <v>0.0525</v>
      </c>
    </row>
    <row r="50">
      <c r="A50" s="6" t="inlineStr">
        <is>
          <t>Cash reserve ratio % of NDTL</t>
        </is>
      </c>
      <c r="B50" s="14" t="n">
        <v>0.03</v>
      </c>
    </row>
    <row r="51">
      <c r="A51" s="6" t="inlineStr">
        <is>
          <t>Statutory liquidity ratio % of NDTL</t>
        </is>
      </c>
      <c r="B51" s="14" t="n">
        <v>0.18</v>
      </c>
    </row>
    <row r="52">
      <c r="A52" s="6" t="inlineStr">
        <is>
          <t>System credit growth, FY2026 % YoY</t>
        </is>
      </c>
      <c r="B52" s="9" t="n">
        <v>0.145</v>
      </c>
    </row>
    <row r="53">
      <c r="A53" s="6" t="inlineStr">
        <is>
          <t>System deposit growth, FY2026 % YoY</t>
        </is>
      </c>
      <c r="B53" s="9" t="n">
        <v>0.115</v>
      </c>
    </row>
    <row r="54">
      <c r="A54" s="6" t="inlineStr">
        <is>
          <t>System credit-deposit ratio (31 January 2026) %</t>
        </is>
      </c>
      <c r="B54" s="9" t="n">
        <v>0.823</v>
      </c>
    </row>
    <row r="55">
      <c r="A55" s="6" t="inlineStr">
        <is>
          <t>System net interest margin, FY2026 %</t>
        </is>
      </c>
      <c r="B55" s="9" t="n">
        <v>0.033</v>
      </c>
    </row>
    <row r="56">
      <c r="A56" s="6" t="inlineStr">
        <is>
          <t>System return on assets, FY2026 %</t>
        </is>
      </c>
      <c r="B56" s="9" t="n">
        <v>0.013</v>
      </c>
    </row>
    <row r="57">
      <c r="A57" s="6" t="inlineStr">
        <is>
          <t>System return on equity, FY2026 %</t>
        </is>
      </c>
      <c r="B57" s="9" t="n">
        <v>0.126</v>
      </c>
    </row>
    <row r="58">
      <c r="A58" s="6" t="inlineStr">
        <is>
          <t>System gross NPA ratio, March 2026 %</t>
        </is>
      </c>
      <c r="B58" s="9" t="n">
        <v>0.018</v>
      </c>
    </row>
    <row r="59">
      <c r="A59" s="6" t="inlineStr">
        <is>
          <t>India real GDP growth, FY2027E %</t>
        </is>
      </c>
      <c r="B59" s="9" t="n">
        <v>0.066</v>
      </c>
    </row>
    <row r="60">
      <c r="A60" s="6" t="inlineStr">
        <is>
          <t>India CPI inflation, FY2027E %</t>
        </is>
      </c>
      <c r="B60" s="9" t="n">
        <v>0.051</v>
      </c>
    </row>
    <row r="62">
      <c r="A62" s="11" t="inlineStr">
        <is>
          <t>Peer benchmarks</t>
        </is>
      </c>
      <c r="B62" s="12" t="inlineStr">
        <is>
          <t>ICICI Bank</t>
        </is>
      </c>
      <c r="C62" s="12" t="inlineStr">
        <is>
          <t>Axis Bank</t>
        </is>
      </c>
      <c r="D62" s="12" t="inlineStr">
        <is>
          <t>HDFC Bank</t>
        </is>
      </c>
    </row>
    <row r="63">
      <c r="A63" s="6" t="inlineStr">
        <is>
          <t>Period</t>
        </is>
      </c>
      <c r="B63" s="33" t="inlineStr">
        <is>
          <t>FY2026</t>
        </is>
      </c>
      <c r="C63" s="33" t="inlineStr">
        <is>
          <t>Q1 FY2027</t>
        </is>
      </c>
      <c r="D63" s="33" t="inlineStr">
        <is>
          <t>Q1 FY2027</t>
        </is>
      </c>
    </row>
    <row r="64">
      <c r="A64" s="6" t="inlineStr">
        <is>
          <t>Net interest margin %</t>
        </is>
      </c>
      <c r="B64" s="14" t="n">
        <v>0.0432</v>
      </c>
      <c r="C64" s="14" t="n">
        <v>0.0346</v>
      </c>
      <c r="D64" s="14" t="n">
        <v>0.0326</v>
      </c>
    </row>
    <row r="65">
      <c r="A65" s="6" t="inlineStr">
        <is>
          <t>Return on assets %</t>
        </is>
      </c>
      <c r="B65" s="14" t="n">
        <v>0.0223</v>
      </c>
      <c r="C65" s="14" t="n">
        <v>0.0151</v>
      </c>
      <c r="D65" s="14" t="n">
        <v>0.0185</v>
      </c>
    </row>
    <row r="66">
      <c r="A66" s="6" t="inlineStr">
        <is>
          <t>Return on equity %</t>
        </is>
      </c>
      <c r="B66" s="14" t="n">
        <v>0.1605</v>
      </c>
      <c r="C66" s="14" t="n">
        <v>0.1416</v>
      </c>
      <c r="D66" s="14" t="n">
        <v>0.138</v>
      </c>
    </row>
    <row r="67">
      <c r="A67" s="6" t="inlineStr">
        <is>
          <t>Cost-to-income ratio %</t>
        </is>
      </c>
      <c r="B67" s="14" t="n">
        <v>0.402</v>
      </c>
      <c r="C67" s="14" t="n">
        <v>0.455</v>
      </c>
      <c r="D67" s="14" t="n">
        <v>0.392</v>
      </c>
    </row>
    <row r="68">
      <c r="A68" s="6" t="inlineStr">
        <is>
          <t>Gross NPA ratio %</t>
        </is>
      </c>
      <c r="B68" s="14" t="n">
        <v>0.014</v>
      </c>
      <c r="C68" s="14" t="n">
        <v>0.0128</v>
      </c>
      <c r="D68" s="14" t="n">
        <v>0.0117</v>
      </c>
    </row>
    <row r="69">
      <c r="A69" s="6" t="inlineStr">
        <is>
          <t>Net NPA ratio %</t>
        </is>
      </c>
      <c r="B69" s="14" t="n">
        <v>0.0033</v>
      </c>
      <c r="C69" s="14" t="n">
        <v>0.0039</v>
      </c>
      <c r="D69" s="14" t="n">
        <v>0.004</v>
      </c>
    </row>
    <row r="70">
      <c r="A70" s="6" t="inlineStr">
        <is>
          <t>CET 1 ratio %</t>
        </is>
      </c>
      <c r="B70" s="14" t="n">
        <v>0.1635</v>
      </c>
      <c r="C70" s="14" t="n">
        <v>0.1464</v>
      </c>
      <c r="D70" s="14" t="n">
        <v>0.174</v>
      </c>
    </row>
    <row r="71">
      <c r="A71" s="6" t="inlineStr">
        <is>
          <t>Total capital adequacy ratio %</t>
        </is>
      </c>
      <c r="B71" s="14" t="n">
        <v>0.1718</v>
      </c>
      <c r="C71" s="14" t="n">
        <v>0.1667</v>
      </c>
      <c r="D71" s="14" t="n">
        <v>0.196</v>
      </c>
    </row>
    <row r="72">
      <c r="A72" s="6" t="inlineStr">
        <is>
          <t>Deposit growth % YoY</t>
        </is>
      </c>
      <c r="B72" s="14" t="n">
        <v>0.114</v>
      </c>
      <c r="C72" s="14" t="n">
        <v>0.18</v>
      </c>
      <c r="D72" s="14" t="n">
        <v>0.147</v>
      </c>
    </row>
    <row r="73">
      <c r="A73" s="6" t="inlineStr">
        <is>
          <t>Advances growth % YoY</t>
        </is>
      </c>
      <c r="B73" s="14" t="n">
        <v>0.158</v>
      </c>
      <c r="C73" s="14" t="n">
        <v>0.19</v>
      </c>
      <c r="D73" s="14" t="n">
        <v>0.154</v>
      </c>
    </row>
    <row r="74">
      <c r="A74" s="6" t="inlineStr">
        <is>
          <t>CASA ratio %</t>
        </is>
      </c>
      <c r="B74" s="14" t="n">
        <v>0.386</v>
      </c>
      <c r="C74" s="14" t="n">
        <v>0.38</v>
      </c>
      <c r="D74" s="14" t="n">
        <v>0.323</v>
      </c>
    </row>
    <row r="76">
      <c r="A76" s="18" t="inlineStr">
        <is>
          <t>NO VALUATION IS PERFORMED. Per the model-build contract this is a model-only engagement: the deliverable is the workbook. The inputs above are prepared so that a later valuation stage can run a dividend discount or excess-return model, a justified price-to-book, and trading comparables without rebuilding anything. The cost-of-equity components, the target CET 1 ratio and the terminal growth rate are placeholders for that stage, not house views.</t>
        </is>
      </c>
    </row>
    <row r="77">
      <c r="A77" s="2" t="inlineStr">
        <is>
          <t>For a bank the appropriate free cash flow is the earnings that can be distributed while holding the target CET 1 ratio, shown on row 23, not an unlevered free cash flow. Row 34 shows the justified price-to-book implied by the terminal-year return on equity, the cost of equity and the terminal growth rate; it is a diagnostic, not a price target.</t>
        </is>
      </c>
    </row>
    <row r="78">
      <c r="A78" s="2" t="inlineStr">
        <is>
          <t>Market data as at the close on 28 August 2026 (NSE). HDFC Bank was at its 52-week closing low of INR 711.00 on 27 August 2026, having underperformed the Nifty Bank index by 31.5 percentage points over one year and 65.0 points over five years.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2026-08-29T11:02:33Z</dcterms:created>
  <dcterms:modified xmlns:dcterms="http://purl.org/dc/terms/" xmlns:xsi="http://www.w3.org/2001/XMLSchema-instance" xsi:type="dcterms:W3CDTF">2026-08-29T11:02:33Z</dcterms:modified>
</cp:coreProperties>
</file>